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EDITAIS LICITAÇÕES\2021\TOMADA DE PREÇO 2021\TP 006 2021 CRAS MATAV (FUNDOS HOSPITAL)\"/>
    </mc:Choice>
  </mc:AlternateContent>
  <bookViews>
    <workbookView xWindow="0" yWindow="0" windowWidth="20490" windowHeight="7755" activeTab="2"/>
  </bookViews>
  <sheets>
    <sheet name="Orçamento" sheetId="1" r:id="rId1"/>
    <sheet name="Cronograma" sheetId="2" r:id="rId2"/>
    <sheet name="BDI" sheetId="4" r:id="rId3"/>
    <sheet name="Composição" sheetId="5" r:id="rId4"/>
  </sheets>
  <definedNames>
    <definedName name="_xlnm.Print_Area" localSheetId="2">BDI!$A$1:$E$41</definedName>
    <definedName name="_xlnm.Print_Area" localSheetId="1">Cronograma!$A$1:$I$45</definedName>
    <definedName name="_xlnm.Print_Area" localSheetId="0">Orçamento!$A$1:$I$103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E95" i="1" l="1"/>
  <c r="E88" i="1" l="1"/>
  <c r="E89" i="1" s="1"/>
  <c r="E87" i="1"/>
  <c r="E85" i="1"/>
  <c r="E84" i="1"/>
  <c r="G2" i="1" l="1"/>
  <c r="G70" i="1" s="1"/>
  <c r="H70" i="1" s="1"/>
  <c r="I70" i="1" s="1"/>
  <c r="G89" i="1" l="1"/>
  <c r="H89" i="1" s="1"/>
  <c r="I89" i="1" s="1"/>
  <c r="G85" i="1"/>
  <c r="H85" i="1" s="1"/>
  <c r="I85" i="1" s="1"/>
  <c r="G80" i="1"/>
  <c r="H80" i="1" s="1"/>
  <c r="I80" i="1" s="1"/>
  <c r="G76" i="1"/>
  <c r="H76" i="1" s="1"/>
  <c r="I76" i="1" s="1"/>
  <c r="G72" i="1"/>
  <c r="H72" i="1" s="1"/>
  <c r="I72" i="1" s="1"/>
  <c r="G67" i="1"/>
  <c r="H67" i="1" s="1"/>
  <c r="I67" i="1" s="1"/>
  <c r="G52" i="1"/>
  <c r="H52" i="1" s="1"/>
  <c r="I52" i="1" s="1"/>
  <c r="G50" i="1"/>
  <c r="H50" i="1" s="1"/>
  <c r="I50" i="1" s="1"/>
  <c r="G46" i="1"/>
  <c r="H46" i="1" s="1"/>
  <c r="I46" i="1" s="1"/>
  <c r="G40" i="1"/>
  <c r="H40" i="1" s="1"/>
  <c r="I40" i="1" s="1"/>
  <c r="G32" i="1"/>
  <c r="H32" i="1" s="1"/>
  <c r="I32" i="1" s="1"/>
  <c r="G24" i="1"/>
  <c r="H24" i="1" s="1"/>
  <c r="I24" i="1" s="1"/>
  <c r="G15" i="1"/>
  <c r="H15" i="1" s="1"/>
  <c r="I15" i="1" s="1"/>
  <c r="G9" i="1"/>
  <c r="H9" i="1" s="1"/>
  <c r="I9" i="1" s="1"/>
  <c r="G88" i="1"/>
  <c r="H88" i="1" s="1"/>
  <c r="I88" i="1" s="1"/>
  <c r="G84" i="1"/>
  <c r="H84" i="1" s="1"/>
  <c r="I84" i="1" s="1"/>
  <c r="G79" i="1"/>
  <c r="H79" i="1" s="1"/>
  <c r="I79" i="1" s="1"/>
  <c r="G75" i="1"/>
  <c r="H75" i="1" s="1"/>
  <c r="I75" i="1" s="1"/>
  <c r="G71" i="1"/>
  <c r="H71" i="1" s="1"/>
  <c r="I71" i="1" s="1"/>
  <c r="G57" i="1"/>
  <c r="H57" i="1" s="1"/>
  <c r="I57" i="1" s="1"/>
  <c r="G43" i="1"/>
  <c r="H43" i="1" s="1"/>
  <c r="I43" i="1" s="1"/>
  <c r="G35" i="1"/>
  <c r="H35" i="1" s="1"/>
  <c r="I35" i="1" s="1"/>
  <c r="G31" i="1"/>
  <c r="H31" i="1" s="1"/>
  <c r="I31" i="1" s="1"/>
  <c r="G23" i="1"/>
  <c r="H23" i="1" s="1"/>
  <c r="I23" i="1" s="1"/>
  <c r="G14" i="1"/>
  <c r="H14" i="1" s="1"/>
  <c r="I14" i="1" s="1"/>
  <c r="G8" i="1"/>
  <c r="H8" i="1" s="1"/>
  <c r="I8" i="1" s="1"/>
  <c r="G95" i="1"/>
  <c r="H95" i="1" s="1"/>
  <c r="I95" i="1" s="1"/>
  <c r="G87" i="1"/>
  <c r="H87" i="1" s="1"/>
  <c r="I87" i="1" s="1"/>
  <c r="G78" i="1"/>
  <c r="H78" i="1" s="1"/>
  <c r="I78" i="1" s="1"/>
  <c r="G74" i="1"/>
  <c r="H74" i="1" s="1"/>
  <c r="I74" i="1" s="1"/>
  <c r="G69" i="1"/>
  <c r="H69" i="1" s="1"/>
  <c r="I69" i="1" s="1"/>
  <c r="G54" i="1"/>
  <c r="H54" i="1" s="1"/>
  <c r="I54" i="1" s="1"/>
  <c r="G42" i="1"/>
  <c r="H42" i="1" s="1"/>
  <c r="I42" i="1" s="1"/>
  <c r="G34" i="1"/>
  <c r="H34" i="1" s="1"/>
  <c r="I34" i="1" s="1"/>
  <c r="G30" i="1"/>
  <c r="H30" i="1" s="1"/>
  <c r="I30" i="1" s="1"/>
  <c r="G20" i="1"/>
  <c r="H20" i="1" s="1"/>
  <c r="I20" i="1" s="1"/>
  <c r="G17" i="1"/>
  <c r="H17" i="1" s="1"/>
  <c r="I17" i="1" s="1"/>
  <c r="G11" i="1"/>
  <c r="H11" i="1" s="1"/>
  <c r="I11" i="1" s="1"/>
  <c r="G7" i="1"/>
  <c r="H7" i="1" s="1"/>
  <c r="I7" i="1" s="1"/>
  <c r="G92" i="1"/>
  <c r="H92" i="1" s="1"/>
  <c r="I92" i="1" s="1"/>
  <c r="G86" i="1"/>
  <c r="H86" i="1" s="1"/>
  <c r="I86" i="1" s="1"/>
  <c r="G81" i="1"/>
  <c r="H81" i="1" s="1"/>
  <c r="I81" i="1" s="1"/>
  <c r="G77" i="1"/>
  <c r="H77" i="1" s="1"/>
  <c r="I77" i="1" s="1"/>
  <c r="G73" i="1"/>
  <c r="H73" i="1" s="1"/>
  <c r="I73" i="1" s="1"/>
  <c r="G68" i="1"/>
  <c r="H68" i="1" s="1"/>
  <c r="I68" i="1" s="1"/>
  <c r="G53" i="1"/>
  <c r="H53" i="1" s="1"/>
  <c r="I53" i="1" s="1"/>
  <c r="G51" i="1"/>
  <c r="H51" i="1" s="1"/>
  <c r="I51" i="1" s="1"/>
  <c r="G47" i="1"/>
  <c r="H47" i="1" s="1"/>
  <c r="I47" i="1" s="1"/>
  <c r="G41" i="1"/>
  <c r="H41" i="1" s="1"/>
  <c r="I41" i="1" s="1"/>
  <c r="G33" i="1"/>
  <c r="H33" i="1" s="1"/>
  <c r="I33" i="1" s="1"/>
  <c r="G27" i="1"/>
  <c r="H27" i="1" s="1"/>
  <c r="I27" i="1" s="1"/>
  <c r="I28" i="1" s="1"/>
  <c r="G16" i="1"/>
  <c r="H16" i="1" s="1"/>
  <c r="I16" i="1" s="1"/>
  <c r="G10" i="1"/>
  <c r="H10" i="1" s="1"/>
  <c r="I10" i="1" s="1"/>
  <c r="G4" i="1"/>
  <c r="H4" i="1" s="1"/>
  <c r="I4" i="1" s="1"/>
  <c r="I5" i="1" s="1"/>
  <c r="G94" i="1"/>
  <c r="G22" i="1"/>
  <c r="G39" i="1"/>
  <c r="G66" i="1"/>
  <c r="B26" i="2"/>
  <c r="A26" i="2"/>
  <c r="B24" i="2"/>
  <c r="A24" i="2"/>
  <c r="B22" i="2"/>
  <c r="B20" i="2"/>
  <c r="B18" i="2"/>
  <c r="A22" i="2"/>
  <c r="A20" i="2"/>
  <c r="A18" i="2"/>
  <c r="B16" i="2"/>
  <c r="A16" i="2"/>
  <c r="B14" i="2"/>
  <c r="A14" i="2"/>
  <c r="B12" i="2"/>
  <c r="B10" i="2"/>
  <c r="A12" i="2"/>
  <c r="A10" i="2"/>
  <c r="B8" i="2"/>
  <c r="B6" i="2"/>
  <c r="A8" i="2"/>
  <c r="A6" i="2"/>
  <c r="I96" i="1" l="1"/>
  <c r="I55" i="1"/>
  <c r="I25" i="1"/>
  <c r="I12" i="1"/>
  <c r="I44" i="1"/>
  <c r="I18" i="1"/>
  <c r="I90" i="1"/>
  <c r="I48" i="1"/>
  <c r="I82" i="1"/>
  <c r="C14" i="2"/>
  <c r="I98" i="1" l="1"/>
  <c r="C8" i="2"/>
  <c r="H9" i="2" s="1"/>
  <c r="C16" i="2"/>
  <c r="C12" i="2"/>
  <c r="G13" i="2" s="1"/>
  <c r="C24" i="2"/>
  <c r="C10" i="2"/>
  <c r="H15" i="2"/>
  <c r="I15" i="2"/>
  <c r="F15" i="2"/>
  <c r="E15" i="2"/>
  <c r="G15" i="2"/>
  <c r="C20" i="2"/>
  <c r="C18" i="2"/>
  <c r="C22" i="2"/>
  <c r="F9" i="2" l="1"/>
  <c r="C26" i="2"/>
  <c r="G27" i="2" s="1"/>
  <c r="I9" i="2"/>
  <c r="G9" i="2"/>
  <c r="F13" i="2"/>
  <c r="E9" i="2"/>
  <c r="I13" i="2"/>
  <c r="H13" i="2"/>
  <c r="E13" i="2"/>
  <c r="F19" i="2"/>
  <c r="E19" i="2"/>
  <c r="G19" i="2"/>
  <c r="H19" i="2"/>
  <c r="I19" i="2"/>
  <c r="I25" i="2"/>
  <c r="F25" i="2"/>
  <c r="E25" i="2"/>
  <c r="G25" i="2"/>
  <c r="H25" i="2"/>
  <c r="H23" i="2"/>
  <c r="I23" i="2"/>
  <c r="F23" i="2"/>
  <c r="E23" i="2"/>
  <c r="G23" i="2"/>
  <c r="F11" i="2"/>
  <c r="E11" i="2"/>
  <c r="G11" i="2"/>
  <c r="H11" i="2"/>
  <c r="I11" i="2"/>
  <c r="G21" i="2"/>
  <c r="H21" i="2"/>
  <c r="I21" i="2"/>
  <c r="F21" i="2"/>
  <c r="E21" i="2"/>
  <c r="I17" i="2"/>
  <c r="F17" i="2"/>
  <c r="E17" i="2"/>
  <c r="G17" i="2"/>
  <c r="H17" i="2"/>
  <c r="I27" i="2" l="1"/>
  <c r="E27" i="2"/>
  <c r="H27" i="2"/>
  <c r="F27" i="2"/>
  <c r="C6" i="2" l="1"/>
  <c r="A29" i="2" l="1"/>
  <c r="D8" i="2" s="1"/>
  <c r="E7" i="2"/>
  <c r="E32" i="2" s="1"/>
  <c r="F7" i="2"/>
  <c r="I7" i="2"/>
  <c r="G7" i="2"/>
  <c r="H7" i="2"/>
  <c r="D12" i="2"/>
  <c r="D10" i="2"/>
  <c r="D16" i="2"/>
  <c r="D26" i="2"/>
  <c r="D24" i="2"/>
  <c r="D6" i="2"/>
  <c r="D22" i="2"/>
  <c r="D20" i="2"/>
  <c r="D14" i="2"/>
  <c r="D18" i="2"/>
  <c r="G32" i="2" l="1"/>
  <c r="G29" i="2" s="1"/>
  <c r="H32" i="2"/>
  <c r="H28" i="2" s="1"/>
  <c r="I32" i="2"/>
  <c r="I29" i="2" s="1"/>
  <c r="F32" i="2"/>
  <c r="F29" i="2" s="1"/>
  <c r="E37" i="2"/>
  <c r="E28" i="2"/>
  <c r="E33" i="2" s="1"/>
  <c r="E29" i="2"/>
  <c r="E34" i="2" s="1"/>
  <c r="G28" i="2" l="1"/>
  <c r="H29" i="2"/>
  <c r="F28" i="2"/>
  <c r="F33" i="2" s="1"/>
  <c r="F34" i="2"/>
  <c r="G34" i="2" s="1"/>
  <c r="I28" i="2"/>
  <c r="F37" i="2"/>
  <c r="G37" i="2" s="1"/>
  <c r="H37" i="2" s="1"/>
  <c r="I37" i="2" s="1"/>
  <c r="H34" i="2" l="1"/>
  <c r="I34" i="2" s="1"/>
  <c r="G33" i="2"/>
  <c r="H33" i="2" s="1"/>
  <c r="I33" i="2" s="1"/>
</calcChain>
</file>

<file path=xl/sharedStrings.xml><?xml version="1.0" encoding="utf-8"?>
<sst xmlns="http://schemas.openxmlformats.org/spreadsheetml/2006/main" count="314" uniqueCount="204">
  <si>
    <t>Item</t>
  </si>
  <si>
    <t>Ref. Preço</t>
  </si>
  <si>
    <t>Unid.</t>
  </si>
  <si>
    <t>Quantidade</t>
  </si>
  <si>
    <t>Preço unitário</t>
  </si>
  <si>
    <t>Preço unitário com B.D.I.</t>
  </si>
  <si>
    <t>Total (R$)</t>
  </si>
  <si>
    <t>CÓD. SINAPI</t>
  </si>
  <si>
    <t>SERVIÇOS INICIAIS</t>
  </si>
  <si>
    <t>1.1</t>
  </si>
  <si>
    <t>PAREDES</t>
  </si>
  <si>
    <t>m²</t>
  </si>
  <si>
    <t>m</t>
  </si>
  <si>
    <t>TOTAL SERVIÇOS INICIAIS</t>
  </si>
  <si>
    <t>B.D.I.</t>
  </si>
  <si>
    <t>ESQUADRIAS</t>
  </si>
  <si>
    <t>INSTALAÇÕES HIDROSSANITÁRIAS</t>
  </si>
  <si>
    <t>TOTAL DE SERVIÇOS COMPLEMENTARES</t>
  </si>
  <si>
    <t>CUSTO TOTAL</t>
  </si>
  <si>
    <t>TOTAL DE MATERIAL E MÃO-DE-OBRA</t>
  </si>
  <si>
    <t>2.1</t>
  </si>
  <si>
    <t>2.2</t>
  </si>
  <si>
    <t>2.3</t>
  </si>
  <si>
    <t>2.4</t>
  </si>
  <si>
    <t>m³</t>
  </si>
  <si>
    <t>3.1</t>
  </si>
  <si>
    <t>3.2</t>
  </si>
  <si>
    <t>3.3</t>
  </si>
  <si>
    <t>4.1</t>
  </si>
  <si>
    <t>4.2</t>
  </si>
  <si>
    <t>4.3</t>
  </si>
  <si>
    <t>5.1</t>
  </si>
  <si>
    <t>6.1</t>
  </si>
  <si>
    <t>6.2</t>
  </si>
  <si>
    <t>7.1</t>
  </si>
  <si>
    <t>8.1</t>
  </si>
  <si>
    <t>8.2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</si>
  <si>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</si>
  <si>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</si>
  <si>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</si>
  <si>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</si>
  <si>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</si>
  <si>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</si>
  <si>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</si>
  <si>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</si>
  <si>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</si>
  <si>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</si>
  <si>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11.1</t>
  </si>
  <si>
    <t>11.2</t>
  </si>
  <si>
    <t>un</t>
  </si>
  <si>
    <t>Imunização madeiramento (Aplicação 2 demãos cupinicida)</t>
  </si>
  <si>
    <t>Ponto elétrico imuninação, interruptor e tomada (rede 220 v)</t>
  </si>
  <si>
    <t>Luminárias tipo arandela c/ 01 lampada de led 6w bivolt branca</t>
  </si>
  <si>
    <t>Disjuntor termomagnético monopolar (10 A a 30A) rede 220 v</t>
  </si>
  <si>
    <t>Disjuntor termomagnético monopolar (35 A a 50A) rede 220 v</t>
  </si>
  <si>
    <t>Ponto consumo água fria tubulação PVC 25 mm</t>
  </si>
  <si>
    <t>Kit registro de gaveta bruto latão 1/2", inclusive conexões, roscável</t>
  </si>
  <si>
    <t>Tubo PVC rígido 40 mm p/ esgoto c/ conexões</t>
  </si>
  <si>
    <t>Tubo PVC rígido 50 mm p/ esgoto c/ conexões</t>
  </si>
  <si>
    <t>Tubo PVC rígido 100 mm p/ esgoto c/ conexões</t>
  </si>
  <si>
    <t>Cx. Sifonada PVC diam. (100x100x50) com grelha</t>
  </si>
  <si>
    <t>Cx. Inspeção concr. pré-moldado diam. 60 cm, h= 60 cm, c/ tampa concreto</t>
  </si>
  <si>
    <t>Tq. séptico circ. Concr. pré-moldado (vol. útil 2138,2 L) cap. 05 pessoas</t>
  </si>
  <si>
    <t>PINTURAS</t>
  </si>
  <si>
    <t>SERVIÇOS COMPLEMENTARES (limpeza/arremates)</t>
  </si>
  <si>
    <t>INSTALAÇÕES ELÉTRICAS</t>
  </si>
  <si>
    <t>CONTRAPISO E PISO</t>
  </si>
  <si>
    <t>REVESTIMENTOS (azulejo)</t>
  </si>
  <si>
    <t>REVESTIMENTOS (chapisco e reboco)</t>
  </si>
  <si>
    <t>TOTAL PAREDES</t>
  </si>
  <si>
    <t>TOTAL COBERTURA</t>
  </si>
  <si>
    <t>TOTAL REVESTIMENTO (chapisco e reboco)</t>
  </si>
  <si>
    <t>TOTAL REVESTIMENTOS (azulejo)</t>
  </si>
  <si>
    <t>TOTAL ESQUADRIAS</t>
  </si>
  <si>
    <t>TOTAL CONTRAPISO E PISO</t>
  </si>
  <si>
    <t>TOTAL INSTALAÇÕES ELÉTRICAS</t>
  </si>
  <si>
    <t>TOTAL INSTALAÇÕES HIDROSSANITÁRIAS</t>
  </si>
  <si>
    <t>TOTAL DE PINTURAS</t>
  </si>
  <si>
    <t>8.5</t>
  </si>
  <si>
    <t>8.6</t>
  </si>
  <si>
    <t>8.7</t>
  </si>
  <si>
    <t>3.4</t>
  </si>
  <si>
    <t>6.3</t>
  </si>
  <si>
    <t>PREFEITURA MUNICIPAL DE TAVARES/RS</t>
  </si>
  <si>
    <t>CRONOGRAMA FÍSICO-FINANCEIRO</t>
  </si>
  <si>
    <t>Descrição</t>
  </si>
  <si>
    <t>Valor (R$)</t>
  </si>
  <si>
    <t>%</t>
  </si>
  <si>
    <t>Total:</t>
  </si>
  <si>
    <t>Período:</t>
  </si>
  <si>
    <t>%:</t>
  </si>
  <si>
    <t>Repasse:</t>
  </si>
  <si>
    <t>Contrapartida:</t>
  </si>
  <si>
    <t>Outros:</t>
  </si>
  <si>
    <t>-</t>
  </si>
  <si>
    <t>Investimento:</t>
  </si>
  <si>
    <t>Acumulado:</t>
  </si>
  <si>
    <t>PREFEITURA MUNICIPAL DE TAVARES</t>
  </si>
  <si>
    <t>Quadro de Composição do BDI</t>
  </si>
  <si>
    <t>Conforme legislação tributária municipal, definir estimativa de percentual da base de cálculo para o ISS:</t>
  </si>
  <si>
    <t>Sobre a base de cálculo, definir a respectiva alíquota do ISS (entre 2% e 5%):</t>
  </si>
  <si>
    <t>BDI</t>
  </si>
  <si>
    <t>Itens</t>
  </si>
  <si>
    <t>Siglas</t>
  </si>
  <si>
    <r>
      <rPr>
        <b/>
        <sz val="10"/>
        <rFont val="Calibri"/>
        <family val="2"/>
        <scheme val="minor"/>
      </rPr>
      <t>%
Adotado</t>
    </r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</si>
  <si>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</si>
  <si>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</si>
  <si>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</si>
  <si>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</si>
  <si>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</si>
  <si>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</si>
  <si>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</si>
  <si>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</si>
  <si>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</si>
  <si>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</si>
  <si>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</si>
  <si>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</si>
  <si>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</si>
  <si>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</si>
  <si>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</si>
  <si>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</si>
  <si>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</si>
  <si>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</si>
  <si>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Os valores de BDI foram calculados com o emprego da fórmula:</t>
  </si>
  <si>
    <t>BDI =</t>
  </si>
  <si>
    <r>
      <rPr>
        <i/>
        <u/>
        <sz val="10"/>
        <rFont val="Calibri"/>
        <family val="2"/>
        <scheme val="minor"/>
      </rPr>
      <t>(1+AC + S + R + G)*(1 + DF)*(1+L)</t>
    </r>
    <r>
      <rPr>
        <i/>
        <sz val="10"/>
        <rFont val="Calibri"/>
        <family val="2"/>
        <scheme val="minor"/>
      </rPr>
      <t xml:space="preserve"> -1</t>
    </r>
  </si>
  <si>
    <t xml:space="preserve">               (1-CP-ISS-CRPB)</t>
  </si>
  <si>
    <t>Declaro para os devidos fins que, conforme legislação tributária municipal, a base de cálculo deste tipo de obra corresponde à 82,01%, com a respectiva alíquota de 3%.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</si>
  <si>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</si>
  <si>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Observações:</t>
  </si>
  <si>
    <t>6.4</t>
  </si>
  <si>
    <t>6.5</t>
  </si>
  <si>
    <t>6.6</t>
  </si>
  <si>
    <t>6.7</t>
  </si>
  <si>
    <t>6.8</t>
  </si>
  <si>
    <t>6.9</t>
  </si>
  <si>
    <t>7.2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</si>
  <si>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</si>
  <si>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</si>
  <si>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</si>
  <si>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</si>
  <si>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</si>
  <si>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</si>
  <si>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</si>
  <si>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</si>
  <si>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</si>
  <si>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</si>
  <si>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</si>
  <si>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6.10</t>
  </si>
  <si>
    <t>2.5</t>
  </si>
  <si>
    <t>UN</t>
  </si>
  <si>
    <t>Cx. d'água em polietileno 1000 litros, com acessórios</t>
  </si>
  <si>
    <t>Estrutura de madeira composta por terças p/ telha fibrocimento  8mm</t>
  </si>
  <si>
    <t>Telhamento telha ondulada fibrocim. 8mm - i 15º, 2 caimento s/ amianto</t>
  </si>
  <si>
    <t>Colocação cumeeiras p/ telha ondulada fibrocimento 8 mm - i. 15º</t>
  </si>
  <si>
    <t>Piso cimentado, traço 1:3 (cim:areia), acabamento liso, esp. 4,0cm, prep. mecânico</t>
  </si>
  <si>
    <t xml:space="preserve">Revestimento cerâmico para piso c/ placas tipo esmaltada extra (60x60)cm </t>
  </si>
  <si>
    <t>Qd energ, aço galv 18 disj termo mono c/ barramen. trif. e neutro</t>
  </si>
  <si>
    <t>Aplicação de fundo selador acrílico em paredes, uma demão</t>
  </si>
  <si>
    <t>Aplicação manual de pintura com tinta látex acrílica em paredes, 2dm.</t>
  </si>
  <si>
    <t>Pintura fundo nivelador alquídico branco em madeira.</t>
  </si>
  <si>
    <t>Pintura tinta de acabamento (pigmentada) a óleo em madeira, 3dm.</t>
  </si>
  <si>
    <t>Aplicação manual de pintura com tinta látex acrílica em teto, 2dm.</t>
  </si>
  <si>
    <t>Aplicação de fundo selador acrílico em teto, 1dm.</t>
  </si>
  <si>
    <t xml:space="preserve">Limpeza de piso crâmico ou porcelanato com pano úmido. </t>
  </si>
  <si>
    <t xml:space="preserve">Limpeza de revestimento cerâmico em parede utilixando ácido muriático. </t>
  </si>
  <si>
    <t>Vaso sanitário sifonado com caixa acoplada louça branca, incluso engate flexível em plástico branco, 1/2 X 40cm - fornecimento e instalação.</t>
  </si>
  <si>
    <t>Lavatório louça branca com coluna, *44 X 35,5* cm, padrão popular, incluso sifão flexível em pvc, válvula e engate flexivel 30 cm em plástico e com torneira cromada padrão popular - fornecimento e instalação.</t>
  </si>
  <si>
    <t>Demolição de alvenaria de bloco furado, de forma manual, sem reaproveitamento.</t>
  </si>
  <si>
    <t>Alvenaria de vedação de blocos cerâmicos furados na verticalde 14X19X39cm (espessura 14cm) de paredes com área líquida menor que 6m² sem vãos e argamassa de assentamento compreparo manual.</t>
  </si>
  <si>
    <t>Alvenaria de vedação de blocos cerâmicos furados na vertical de 19X19X39CM (espessura 19cm) de paredes com área liquída menor que 6m² dem vãos e argamassa de assentamento compreparo manual.</t>
  </si>
  <si>
    <t>Verga moldada in loco em concreto para janelas com + 1,5m de vão.</t>
  </si>
  <si>
    <t>Verga moldada in loco em concreto para portas com até 1,5m de vão.</t>
  </si>
  <si>
    <t>Placa de obra em chapa de aço galvanizado.</t>
  </si>
  <si>
    <t>Massa única, para recebimento de pintura, em argamassa traço 1:2:8, preparo mecânico com betoneira 400L, aplicada manualmente em faces internas de paredes, espessura de 20mm, com execução de taliscas.</t>
  </si>
  <si>
    <t>Massa única, para recebimento de pintura, em argamassa traço 1:2:8, preparo mecânico com betoneira 400L, aplicada manualmente em teto, espessura de 20mm, com execução de taliscas.</t>
  </si>
  <si>
    <t>Revestimento cerâmico para paredes internas com placas tipo esmaltada padrão popular de dimensão 20X20cm, argamassa tipo AC I, aplicadas em ambientes de área menor que 5m² na altura inteira das paredes.</t>
  </si>
  <si>
    <t>Kit de porta de madeira para pintura, semi-oca (leve ou média), padrão popular, 60X210cm, espessura de 3,5cm, itens inclusos: dobradiças, montagem e instalação do batente, fechadura com execução com execução do furo - fornecimento e instalação.</t>
  </si>
  <si>
    <t>Kit de porta de madeira para pintura, semi-oca (leve ou média), padrão popular, 70X210cm, espessura de 3,5cm, itens inclusos: dobradiças, montagem e instalação do batente, fechadura com execução do furo - fornecimento e instalação.</t>
  </si>
  <si>
    <t xml:space="preserve">Kit de porta de madeira para pintura, semi-oca (leve ou média), padrão popular, 80X210cm, espessura de 3,5cm, itens inclusos: dobradiças, montagem e instalação batente, fechadura comexecução do furo - fornecimento e instalação. </t>
  </si>
  <si>
    <t xml:space="preserve">Porta de abrir com mola hidráulica, em vidro emperado, 2 folhas de 90X210cm, espessura de 10mm, inclusive acesórios. </t>
  </si>
  <si>
    <t>Porta de madeira compesada lisa para pintura, 120X210X3,5cm, 2 folhas, incluso aduela 2A, alizar 2A e dobradiças.</t>
  </si>
  <si>
    <t>Porta de correr de alumínio, com 2 folhas para vidro, incluso vidro liso incolor, fechadura e puxador, sem alizar.</t>
  </si>
  <si>
    <t>Janela de alumínio de correr com 3 folhas (2 venezianas e 1 para vidro), com vidros, batente e ferragens. Exclusive acabamento, alizar e contramarco. Fornecimento e instalação.</t>
  </si>
  <si>
    <t>Janela de alumínio de correr com 2 folhas para vidros, com vidros, batente, acabamento com acetato ou brilhante e ferragens. exclusive alizar e contramarco. Fornecimento e instalação.</t>
  </si>
  <si>
    <t>Janela de alumínio de correr com 4 folhas para vidros, com vidros, batente, acabamento com acetato ou brilhante e ferragens. exclusive alizar e contramarco, fornecimento e instalação.</t>
  </si>
  <si>
    <t>Janela de alumínio tipo maxim-ar, com vidros, batente e ferragens, exclusive alizar, acabamento e contramarco. Forneciemnto e instalação.</t>
  </si>
  <si>
    <t>Chapisco aplicado em alvenarias e estruturas de concreto internas, com colher de pedreiro, argamassa traço 1:3 com preparo em betoneira 400L.</t>
  </si>
  <si>
    <t>Filtro anaeróbio circ. concr. pré-moldado (vol. útil 3331,1L) cap. 19 pessoas</t>
  </si>
  <si>
    <t>Saboneteira plástica tipo dispenser p/ sabonte liq. c/ reservatório 800 a 1500ml</t>
  </si>
  <si>
    <t>Toalheiro plástico tipo dispenser p/ papel interfolhado</t>
  </si>
  <si>
    <t>Barra de apoio reta em aço inox polido, compr. 90cm fixado parede.</t>
  </si>
  <si>
    <t>um</t>
  </si>
  <si>
    <t>Papeleira parede em metal sem tanpa</t>
  </si>
  <si>
    <t>9.16</t>
  </si>
  <si>
    <t>COBERTURAS</t>
  </si>
  <si>
    <t>1°
Mês</t>
  </si>
  <si>
    <t>2° 
Mês</t>
  </si>
  <si>
    <t>3° 
Mês</t>
  </si>
  <si>
    <t>4°
Mês</t>
  </si>
  <si>
    <t>5°
Mês</t>
  </si>
  <si>
    <t>Reforma e Adaptação - Prédio Cras de Tavares</t>
  </si>
  <si>
    <t>Reforma e Adaptação Cras de Tavares</t>
  </si>
  <si>
    <t>Descrição Obra/Serviços de Construção Reforma e Adaptação - Prédio Cras Tavares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</si>
</sst>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&quot;R$&quot;#,##0.00"/>
    <numFmt numFmtId="167" formatCode="&quot;R$&quot;\ #,##0.00"/>
    <numFmt numFmtId="168" formatCode="_-* #,##0.0000000_-;\-* #,##0.00000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FFF99"/>
      </patternFill>
    </fill>
    <fill>
      <patternFill patternType="solid">
        <fgColor rgb="FF959595"/>
      </patternFill>
    </fill>
    <fill>
      <patternFill patternType="solid">
        <fgColor rgb="FF9999FF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3" fillId="5" borderId="5" applyNumberFormat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95">
    <xf numFmtId="0" fontId="0" fillId="0" borderId="0" xfId="0"/>
    <xf numFmtId="0" fontId="4" fillId="2" borderId="1" xfId="1" applyFont="1" applyAlignment="1">
      <alignment horizontal="center" vertical="center"/>
    </xf>
    <xf numFmtId="4" fontId="4" fillId="2" borderId="1" xfId="1" applyNumberFormat="1" applyFont="1" applyAlignment="1">
      <alignment horizontal="center" vertical="center"/>
    </xf>
    <xf numFmtId="166" fontId="4" fillId="2" borderId="1" xfId="1" applyNumberFormat="1" applyFont="1" applyAlignment="1">
      <alignment horizontal="right" vertical="center"/>
    </xf>
    <xf numFmtId="10" fontId="5" fillId="3" borderId="1" xfId="1" applyNumberFormat="1" applyFont="1" applyFill="1" applyAlignment="1">
      <alignment horizontal="center" vertical="center"/>
    </xf>
    <xf numFmtId="0" fontId="8" fillId="4" borderId="1" xfId="1" applyFont="1" applyFill="1" applyAlignment="1">
      <alignment horizontal="center" vertical="center"/>
    </xf>
    <xf numFmtId="0" fontId="4" fillId="2" borderId="1" xfId="1" applyFont="1" applyAlignment="1">
      <alignment horizontal="left" vertical="center"/>
    </xf>
    <xf numFmtId="0" fontId="4" fillId="2" borderId="1" xfId="1" applyFont="1" applyAlignment="1">
      <alignment horizontal="left" vertical="center" wrapText="1"/>
    </xf>
    <xf numFmtId="166" fontId="4" fillId="2" borderId="1" xfId="1" applyNumberFormat="1" applyFont="1" applyAlignment="1">
      <alignment horizontal="right" vertical="center" wrapText="1"/>
    </xf>
    <xf numFmtId="167" fontId="10" fillId="5" borderId="5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3" fillId="0" borderId="0" xfId="5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/>
    </xf>
    <xf numFmtId="0" fontId="8" fillId="0" borderId="0" xfId="5" applyFont="1" applyFill="1" applyBorder="1" applyAlignment="1">
      <alignment horizontal="left" vertical="top"/>
    </xf>
    <xf numFmtId="0" fontId="8" fillId="0" borderId="8" xfId="6" applyFont="1" applyFill="1" applyBorder="1" applyAlignment="1">
      <alignment horizontal="center" vertical="center"/>
    </xf>
    <xf numFmtId="0" fontId="15" fillId="0" borderId="9" xfId="5" applyFont="1" applyFill="1" applyBorder="1" applyAlignment="1">
      <alignment horizontal="center" vertical="center"/>
    </xf>
    <xf numFmtId="0" fontId="15" fillId="0" borderId="10" xfId="5" applyFont="1" applyFill="1" applyBorder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10" fontId="13" fillId="8" borderId="16" xfId="8" applyNumberFormat="1" applyFont="1" applyFill="1" applyBorder="1" applyAlignment="1">
      <alignment horizontal="center" vertical="top" shrinkToFit="1"/>
    </xf>
    <xf numFmtId="165" fontId="16" fillId="0" borderId="16" xfId="6" applyNumberFormat="1" applyFont="1" applyFill="1" applyBorder="1" applyAlignment="1">
      <alignment horizontal="left" wrapText="1"/>
    </xf>
    <xf numFmtId="10" fontId="13" fillId="0" borderId="0" xfId="5" applyNumberFormat="1" applyFont="1" applyFill="1" applyBorder="1" applyAlignment="1">
      <alignment horizontal="left" vertical="top"/>
    </xf>
    <xf numFmtId="10" fontId="13" fillId="8" borderId="12" xfId="8" applyNumberFormat="1" applyFont="1" applyFill="1" applyBorder="1" applyAlignment="1">
      <alignment horizontal="center" vertical="top" shrinkToFit="1"/>
    </xf>
    <xf numFmtId="0" fontId="8" fillId="0" borderId="0" xfId="6" applyFont="1" applyFill="1" applyBorder="1" applyAlignment="1">
      <alignment horizontal="center" vertical="top"/>
    </xf>
    <xf numFmtId="10" fontId="13" fillId="9" borderId="12" xfId="6" applyNumberFormat="1" applyFont="1" applyFill="1" applyBorder="1" applyAlignment="1">
      <alignment horizontal="right" vertical="top" shrinkToFit="1"/>
    </xf>
    <xf numFmtId="0" fontId="13" fillId="9" borderId="12" xfId="6" applyFont="1" applyFill="1" applyBorder="1" applyAlignment="1">
      <alignment horizontal="left" wrapText="1"/>
    </xf>
    <xf numFmtId="167" fontId="8" fillId="0" borderId="0" xfId="9" applyNumberFormat="1" applyFont="1" applyFill="1" applyBorder="1" applyAlignment="1">
      <alignment horizontal="center" vertical="top"/>
    </xf>
    <xf numFmtId="4" fontId="13" fillId="0" borderId="12" xfId="6" applyNumberFormat="1" applyFont="1" applyFill="1" applyBorder="1" applyAlignment="1">
      <alignment horizontal="right" vertical="top" shrinkToFit="1"/>
    </xf>
    <xf numFmtId="0" fontId="8" fillId="0" borderId="0" xfId="6" applyFont="1" applyFill="1" applyBorder="1" applyAlignment="1">
      <alignment vertical="top"/>
    </xf>
    <xf numFmtId="4" fontId="13" fillId="9" borderId="12" xfId="6" applyNumberFormat="1" applyFont="1" applyFill="1" applyBorder="1" applyAlignment="1">
      <alignment horizontal="right" vertical="top" shrinkToFit="1"/>
    </xf>
    <xf numFmtId="0" fontId="8" fillId="0" borderId="27" xfId="6" applyFont="1" applyFill="1" applyBorder="1" applyAlignment="1">
      <alignment vertical="top"/>
    </xf>
    <xf numFmtId="0" fontId="4" fillId="0" borderId="12" xfId="6" applyFont="1" applyFill="1" applyBorder="1" applyAlignment="1">
      <alignment horizontal="right" vertical="top" wrapText="1" indent="1"/>
    </xf>
    <xf numFmtId="4" fontId="15" fillId="9" borderId="12" xfId="6" applyNumberFormat="1" applyFont="1" applyFill="1" applyBorder="1" applyAlignment="1">
      <alignment horizontal="right" vertical="top" shrinkToFit="1"/>
    </xf>
    <xf numFmtId="0" fontId="15" fillId="0" borderId="0" xfId="5" applyFont="1" applyFill="1" applyBorder="1" applyAlignment="1">
      <alignment horizontal="left" vertical="top"/>
    </xf>
    <xf numFmtId="0" fontId="12" fillId="0" borderId="0" xfId="5" applyFont="1" applyFill="1" applyBorder="1" applyAlignment="1">
      <alignment vertical="top"/>
    </xf>
    <xf numFmtId="0" fontId="13" fillId="0" borderId="0" xfId="6" applyFont="1" applyFill="1" applyBorder="1" applyAlignment="1">
      <alignment horizontal="left" vertical="top"/>
    </xf>
    <xf numFmtId="0" fontId="14" fillId="0" borderId="0" xfId="5" applyFont="1" applyFill="1" applyBorder="1" applyAlignment="1">
      <alignment vertical="top"/>
    </xf>
    <xf numFmtId="0" fontId="13" fillId="0" borderId="0" xfId="5" applyFont="1" applyFill="1" applyBorder="1" applyAlignment="1">
      <alignment vertical="top"/>
    </xf>
    <xf numFmtId="0" fontId="13" fillId="0" borderId="0" xfId="6" applyFont="1" applyFill="1" applyBorder="1" applyAlignment="1">
      <alignment horizontal="left" vertical="top" wrapText="1"/>
    </xf>
    <xf numFmtId="0" fontId="4" fillId="0" borderId="0" xfId="6" applyFont="1" applyFill="1" applyBorder="1" applyAlignment="1">
      <alignment horizontal="center" vertical="top" wrapText="1"/>
    </xf>
    <xf numFmtId="0" fontId="8" fillId="0" borderId="40" xfId="6" applyFont="1" applyFill="1" applyBorder="1" applyAlignment="1">
      <alignment horizontal="center" vertical="top" wrapText="1"/>
    </xf>
    <xf numFmtId="0" fontId="8" fillId="0" borderId="0" xfId="6" applyFont="1" applyFill="1" applyBorder="1" applyAlignment="1">
      <alignment horizontal="center" vertical="top" wrapText="1"/>
    </xf>
    <xf numFmtId="0" fontId="8" fillId="0" borderId="27" xfId="6" applyFont="1" applyFill="1" applyBorder="1" applyAlignment="1">
      <alignment horizontal="center" vertical="top" wrapText="1"/>
    </xf>
    <xf numFmtId="0" fontId="8" fillId="0" borderId="15" xfId="6" applyFont="1" applyFill="1" applyBorder="1" applyAlignment="1">
      <alignment horizontal="center" vertical="center" wrapText="1"/>
    </xf>
    <xf numFmtId="0" fontId="13" fillId="0" borderId="15" xfId="6" applyFont="1" applyFill="1" applyBorder="1" applyAlignment="1">
      <alignment horizontal="center" vertical="center" wrapText="1"/>
    </xf>
    <xf numFmtId="0" fontId="4" fillId="0" borderId="28" xfId="6" applyFont="1" applyFill="1" applyBorder="1" applyAlignment="1">
      <alignment horizontal="center" vertical="top" wrapText="1"/>
    </xf>
    <xf numFmtId="10" fontId="13" fillId="6" borderId="28" xfId="6" applyNumberFormat="1" applyFont="1" applyFill="1" applyBorder="1" applyAlignment="1">
      <alignment horizontal="center" vertical="top" shrinkToFit="1"/>
    </xf>
    <xf numFmtId="0" fontId="4" fillId="0" borderId="12" xfId="6" applyFont="1" applyFill="1" applyBorder="1" applyAlignment="1">
      <alignment horizontal="center" vertical="top" wrapText="1"/>
    </xf>
    <xf numFmtId="10" fontId="13" fillId="6" borderId="12" xfId="6" applyNumberFormat="1" applyFont="1" applyFill="1" applyBorder="1" applyAlignment="1">
      <alignment horizontal="center" vertical="top" shrinkToFit="1"/>
    </xf>
    <xf numFmtId="10" fontId="13" fillId="0" borderId="12" xfId="6" applyNumberFormat="1" applyFont="1" applyFill="1" applyBorder="1" applyAlignment="1">
      <alignment horizontal="center" vertical="top" shrinkToFit="1"/>
    </xf>
    <xf numFmtId="10" fontId="15" fillId="0" borderId="12" xfId="6" applyNumberFormat="1" applyFont="1" applyFill="1" applyBorder="1" applyAlignment="1">
      <alignment horizontal="center" vertical="top" shrinkToFit="1"/>
    </xf>
    <xf numFmtId="10" fontId="13" fillId="0" borderId="0" xfId="8" applyNumberFormat="1" applyFont="1" applyFill="1" applyBorder="1" applyAlignment="1">
      <alignment horizontal="center" vertical="top"/>
    </xf>
    <xf numFmtId="0" fontId="4" fillId="0" borderId="0" xfId="6" applyFont="1" applyFill="1" applyBorder="1" applyAlignment="1">
      <alignment horizontal="right" vertical="center" wrapText="1" indent="1"/>
    </xf>
    <xf numFmtId="0" fontId="13" fillId="0" borderId="0" xfId="6" applyFont="1" applyFill="1" applyBorder="1" applyAlignment="1">
      <alignment vertical="top" wrapText="1"/>
    </xf>
    <xf numFmtId="0" fontId="18" fillId="0" borderId="41" xfId="6" applyFont="1" applyFill="1" applyBorder="1" applyAlignment="1">
      <alignment horizontal="left" vertical="top"/>
    </xf>
    <xf numFmtId="0" fontId="4" fillId="0" borderId="26" xfId="6" applyFont="1" applyFill="1" applyBorder="1" applyAlignment="1">
      <alignment horizontal="left" vertical="top" wrapText="1"/>
    </xf>
    <xf numFmtId="0" fontId="4" fillId="0" borderId="42" xfId="6" applyFont="1" applyFill="1" applyBorder="1" applyAlignment="1">
      <alignment horizontal="left" vertical="top" wrapText="1"/>
    </xf>
    <xf numFmtId="0" fontId="4" fillId="0" borderId="16" xfId="6" applyFont="1" applyFill="1" applyBorder="1" applyAlignment="1">
      <alignment horizontal="left" vertical="top" wrapText="1"/>
    </xf>
    <xf numFmtId="0" fontId="4" fillId="0" borderId="0" xfId="6" applyFont="1" applyFill="1" applyBorder="1" applyAlignment="1">
      <alignment horizontal="left" vertical="center" wrapText="1"/>
    </xf>
    <xf numFmtId="0" fontId="15" fillId="0" borderId="0" xfId="6" applyFont="1" applyFill="1" applyBorder="1" applyAlignment="1">
      <alignment horizontal="left" vertical="top"/>
    </xf>
    <xf numFmtId="166" fontId="5" fillId="3" borderId="1" xfId="1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166" fontId="5" fillId="3" borderId="15" xfId="1" applyNumberFormat="1" applyFont="1" applyFill="1" applyBorder="1" applyAlignment="1">
      <alignment horizontal="center" vertical="center"/>
    </xf>
    <xf numFmtId="10" fontId="5" fillId="3" borderId="15" xfId="1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168" fontId="20" fillId="0" borderId="15" xfId="3" applyNumberFormat="1" applyFont="1" applyBorder="1"/>
    <xf numFmtId="165" fontId="20" fillId="0" borderId="15" xfId="3" applyFont="1" applyBorder="1"/>
    <xf numFmtId="0" fontId="20" fillId="0" borderId="15" xfId="0" applyFont="1" applyBorder="1" applyAlignment="1">
      <alignment wrapText="1"/>
    </xf>
    <xf numFmtId="0" fontId="20" fillId="0" borderId="15" xfId="0" applyFont="1" applyBorder="1" applyAlignment="1">
      <alignment horizontal="center" vertical="center"/>
    </xf>
    <xf numFmtId="168" fontId="20" fillId="0" borderId="15" xfId="3" applyNumberFormat="1" applyFont="1" applyBorder="1" applyAlignment="1">
      <alignment vertical="center"/>
    </xf>
    <xf numFmtId="165" fontId="20" fillId="0" borderId="15" xfId="3" applyFont="1" applyBorder="1" applyAlignment="1">
      <alignment vertical="center"/>
    </xf>
    <xf numFmtId="0" fontId="21" fillId="4" borderId="15" xfId="0" applyFont="1" applyFill="1" applyBorder="1"/>
    <xf numFmtId="0" fontId="21" fillId="4" borderId="15" xfId="0" applyFont="1" applyFill="1" applyBorder="1" applyAlignment="1">
      <alignment horizontal="center"/>
    </xf>
    <xf numFmtId="165" fontId="21" fillId="4" borderId="15" xfId="3" applyFont="1" applyFill="1" applyBorder="1" applyAlignment="1">
      <alignment horizontal="center"/>
    </xf>
    <xf numFmtId="166" fontId="5" fillId="3" borderId="7" xfId="1" applyNumberFormat="1" applyFont="1" applyFill="1" applyBorder="1" applyAlignment="1">
      <alignment horizontal="center" vertical="center"/>
    </xf>
    <xf numFmtId="166" fontId="5" fillId="3" borderId="7" xfId="1" applyNumberFormat="1" applyFont="1" applyFill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6" xfId="1" applyFont="1" applyBorder="1" applyAlignment="1">
      <alignment horizontal="left" vertical="center" wrapText="1"/>
    </xf>
    <xf numFmtId="4" fontId="4" fillId="2" borderId="6" xfId="1" applyNumberFormat="1" applyFont="1" applyBorder="1" applyAlignment="1">
      <alignment horizontal="center" vertical="center"/>
    </xf>
    <xf numFmtId="166" fontId="4" fillId="2" borderId="6" xfId="1" applyNumberFormat="1" applyFont="1" applyBorder="1" applyAlignment="1">
      <alignment horizontal="right" vertical="center"/>
    </xf>
    <xf numFmtId="0" fontId="4" fillId="10" borderId="18" xfId="1" applyFont="1" applyFill="1" applyBorder="1" applyAlignment="1">
      <alignment horizontal="center" vertical="center"/>
    </xf>
    <xf numFmtId="0" fontId="4" fillId="10" borderId="18" xfId="1" applyFont="1" applyFill="1" applyBorder="1" applyAlignment="1">
      <alignment horizontal="left" vertical="center" wrapText="1"/>
    </xf>
    <xf numFmtId="4" fontId="4" fillId="10" borderId="18" xfId="1" applyNumberFormat="1" applyFont="1" applyFill="1" applyBorder="1" applyAlignment="1">
      <alignment horizontal="center" vertical="center"/>
    </xf>
    <xf numFmtId="166" fontId="4" fillId="10" borderId="18" xfId="1" applyNumberFormat="1" applyFont="1" applyFill="1" applyBorder="1" applyAlignment="1">
      <alignment horizontal="right" vertical="center"/>
    </xf>
    <xf numFmtId="0" fontId="4" fillId="10" borderId="0" xfId="1" applyFont="1" applyFill="1" applyBorder="1" applyAlignment="1">
      <alignment horizontal="center" vertical="center"/>
    </xf>
    <xf numFmtId="0" fontId="4" fillId="10" borderId="0" xfId="1" applyFont="1" applyFill="1" applyBorder="1" applyAlignment="1">
      <alignment horizontal="left" vertical="center" wrapText="1"/>
    </xf>
    <xf numFmtId="4" fontId="4" fillId="10" borderId="0" xfId="1" applyNumberFormat="1" applyFont="1" applyFill="1" applyBorder="1" applyAlignment="1">
      <alignment horizontal="center" vertical="center"/>
    </xf>
    <xf numFmtId="166" fontId="4" fillId="10" borderId="0" xfId="1" applyNumberFormat="1" applyFont="1" applyFill="1" applyBorder="1" applyAlignment="1">
      <alignment horizontal="right" vertical="center"/>
    </xf>
    <xf numFmtId="0" fontId="4" fillId="2" borderId="47" xfId="1" applyFont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4" fillId="2" borderId="51" xfId="1" applyFont="1" applyBorder="1" applyAlignment="1">
      <alignment horizontal="center" vertical="center"/>
    </xf>
    <xf numFmtId="0" fontId="4" fillId="2" borderId="52" xfId="1" applyFont="1" applyBorder="1" applyAlignment="1">
      <alignment horizontal="center" vertical="center"/>
    </xf>
    <xf numFmtId="0" fontId="4" fillId="2" borderId="52" xfId="1" applyFont="1" applyBorder="1" applyAlignment="1">
      <alignment horizontal="left" vertical="center" wrapText="1"/>
    </xf>
    <xf numFmtId="4" fontId="4" fillId="2" borderId="52" xfId="1" applyNumberFormat="1" applyFont="1" applyBorder="1" applyAlignment="1">
      <alignment horizontal="center" vertical="center"/>
    </xf>
    <xf numFmtId="166" fontId="4" fillId="2" borderId="52" xfId="1" applyNumberFormat="1" applyFont="1" applyBorder="1" applyAlignment="1">
      <alignment horizontal="right" vertical="center"/>
    </xf>
    <xf numFmtId="166" fontId="4" fillId="2" borderId="53" xfId="1" applyNumberFormat="1" applyFont="1" applyBorder="1" applyAlignment="1">
      <alignment horizontal="right" vertical="center"/>
    </xf>
    <xf numFmtId="10" fontId="5" fillId="3" borderId="1" xfId="1" applyNumberFormat="1" applyFont="1" applyFill="1" applyBorder="1" applyAlignment="1">
      <alignment horizontal="center" vertical="center"/>
    </xf>
    <xf numFmtId="49" fontId="8" fillId="11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11" borderId="12" xfId="6" applyFont="1" applyFill="1" applyBorder="1" applyAlignment="1" applyProtection="1">
      <alignment horizontal="center" vertical="center" wrapText="1"/>
      <protection locked="0"/>
    </xf>
    <xf numFmtId="166" fontId="5" fillId="3" borderId="1" xfId="1" applyNumberFormat="1" applyFont="1" applyFill="1" applyAlignment="1">
      <alignment horizontal="center" vertical="center"/>
    </xf>
    <xf numFmtId="166" fontId="5" fillId="3" borderId="6" xfId="1" applyNumberFormat="1" applyFont="1" applyFill="1" applyBorder="1" applyAlignment="1">
      <alignment horizontal="center" vertical="center" wrapText="1"/>
    </xf>
    <xf numFmtId="166" fontId="5" fillId="3" borderId="7" xfId="1" applyNumberFormat="1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Alignment="1">
      <alignment horizontal="center" vertical="center"/>
    </xf>
    <xf numFmtId="166" fontId="5" fillId="3" borderId="7" xfId="1" applyNumberFormat="1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  <xf numFmtId="0" fontId="5" fillId="3" borderId="15" xfId="1" applyFont="1" applyFill="1" applyBorder="1" applyAlignment="1" applyProtection="1">
      <alignment horizontal="center" vertical="center" wrapText="1"/>
      <protection locked="0"/>
    </xf>
    <xf numFmtId="4" fontId="5" fillId="3" borderId="1" xfId="1" applyNumberFormat="1" applyFont="1" applyFill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4" fontId="5" fillId="3" borderId="7" xfId="1" applyNumberFormat="1" applyFont="1" applyFill="1" applyBorder="1" applyAlignment="1">
      <alignment horizontal="center" vertical="center"/>
    </xf>
    <xf numFmtId="166" fontId="5" fillId="3" borderId="46" xfId="1" applyNumberFormat="1" applyFont="1" applyFill="1" applyBorder="1" applyAlignment="1">
      <alignment horizontal="center" vertical="center" wrapText="1"/>
    </xf>
    <xf numFmtId="166" fontId="5" fillId="3" borderId="46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9" fillId="5" borderId="5" xfId="2" applyFont="1" applyAlignment="1">
      <alignment horizontal="right" vertical="center"/>
    </xf>
    <xf numFmtId="0" fontId="8" fillId="4" borderId="48" xfId="1" applyFont="1" applyFill="1" applyBorder="1" applyAlignment="1">
      <alignment horizontal="left" vertical="center"/>
    </xf>
    <xf numFmtId="0" fontId="8" fillId="4" borderId="49" xfId="1" applyFont="1" applyFill="1" applyBorder="1" applyAlignment="1">
      <alignment horizontal="left" vertical="center"/>
    </xf>
    <xf numFmtId="0" fontId="8" fillId="4" borderId="5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8" fillId="4" borderId="43" xfId="1" applyFont="1" applyFill="1" applyBorder="1" applyAlignment="1">
      <alignment horizontal="left" vertical="center"/>
    </xf>
    <xf numFmtId="0" fontId="8" fillId="4" borderId="44" xfId="1" applyFont="1" applyFill="1" applyBorder="1" applyAlignment="1">
      <alignment horizontal="left" vertical="center"/>
    </xf>
    <xf numFmtId="0" fontId="8" fillId="4" borderId="45" xfId="1" applyFont="1" applyFill="1" applyBorder="1" applyAlignment="1">
      <alignment horizontal="left" vertical="center"/>
    </xf>
    <xf numFmtId="0" fontId="5" fillId="3" borderId="15" xfId="1" applyFont="1" applyFill="1" applyBorder="1" applyAlignment="1">
      <alignment horizontal="center" vertical="center"/>
    </xf>
    <xf numFmtId="4" fontId="5" fillId="3" borderId="15" xfId="1" applyNumberFormat="1" applyFont="1" applyFill="1" applyBorder="1" applyAlignment="1">
      <alignment horizontal="center" vertical="center"/>
    </xf>
    <xf numFmtId="166" fontId="5" fillId="3" borderId="15" xfId="1" applyNumberFormat="1" applyFont="1" applyFill="1" applyBorder="1" applyAlignment="1">
      <alignment horizontal="center" vertical="center"/>
    </xf>
    <xf numFmtId="166" fontId="5" fillId="3" borderId="15" xfId="1" applyNumberFormat="1" applyFont="1" applyFill="1" applyBorder="1" applyAlignment="1">
      <alignment horizontal="center" vertical="center" wrapText="1"/>
    </xf>
    <xf numFmtId="0" fontId="8" fillId="7" borderId="17" xfId="6" applyFont="1" applyFill="1" applyBorder="1" applyAlignment="1">
      <alignment horizontal="left" vertical="top" wrapText="1"/>
    </xf>
    <xf numFmtId="0" fontId="8" fillId="7" borderId="20" xfId="6" applyFont="1" applyFill="1" applyBorder="1" applyAlignment="1">
      <alignment horizontal="left" vertical="top" wrapText="1"/>
    </xf>
    <xf numFmtId="0" fontId="8" fillId="7" borderId="18" xfId="6" applyFont="1" applyFill="1" applyBorder="1" applyAlignment="1">
      <alignment horizontal="left" vertical="center" wrapText="1"/>
    </xf>
    <xf numFmtId="0" fontId="8" fillId="7" borderId="21" xfId="6" applyFont="1" applyFill="1" applyBorder="1" applyAlignment="1">
      <alignment horizontal="left" vertical="center" wrapText="1"/>
    </xf>
    <xf numFmtId="165" fontId="8" fillId="7" borderId="19" xfId="7" applyFont="1" applyFill="1" applyBorder="1" applyAlignment="1">
      <alignment horizontal="left" vertical="center" wrapText="1"/>
    </xf>
    <xf numFmtId="165" fontId="8" fillId="7" borderId="22" xfId="7" applyFont="1" applyFill="1" applyBorder="1" applyAlignment="1">
      <alignment horizontal="left" vertical="center" wrapText="1"/>
    </xf>
    <xf numFmtId="10" fontId="8" fillId="7" borderId="15" xfId="4" applyNumberFormat="1" applyFont="1" applyFill="1" applyBorder="1" applyAlignment="1">
      <alignment horizontal="center" vertical="center" wrapText="1"/>
    </xf>
    <xf numFmtId="0" fontId="4" fillId="9" borderId="29" xfId="6" applyFont="1" applyFill="1" applyBorder="1" applyAlignment="1">
      <alignment horizontal="center" vertical="center" wrapText="1"/>
    </xf>
    <xf numFmtId="0" fontId="4" fillId="9" borderId="23" xfId="6" applyFont="1" applyFill="1" applyBorder="1" applyAlignment="1">
      <alignment horizontal="center" vertical="center" wrapText="1"/>
    </xf>
    <xf numFmtId="0" fontId="4" fillId="9" borderId="28" xfId="6" applyFont="1" applyFill="1" applyBorder="1" applyAlignment="1">
      <alignment horizontal="center" vertical="center" wrapText="1"/>
    </xf>
    <xf numFmtId="0" fontId="4" fillId="9" borderId="26" xfId="6" applyFont="1" applyFill="1" applyBorder="1" applyAlignment="1">
      <alignment horizontal="center" vertical="center" wrapText="1"/>
    </xf>
    <xf numFmtId="0" fontId="4" fillId="9" borderId="16" xfId="6" applyFont="1" applyFill="1" applyBorder="1" applyAlignment="1">
      <alignment horizontal="center" vertical="center" wrapText="1"/>
    </xf>
    <xf numFmtId="0" fontId="4" fillId="0" borderId="26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8" fillId="9" borderId="26" xfId="6" applyFont="1" applyFill="1" applyBorder="1" applyAlignment="1">
      <alignment horizontal="center" vertical="center" wrapText="1"/>
    </xf>
    <xf numFmtId="0" fontId="8" fillId="9" borderId="16" xfId="6" applyFont="1" applyFill="1" applyBorder="1" applyAlignment="1">
      <alignment horizontal="center" vertical="center" wrapText="1"/>
    </xf>
    <xf numFmtId="0" fontId="4" fillId="9" borderId="24" xfId="6" applyFont="1" applyFill="1" applyBorder="1" applyAlignment="1">
      <alignment horizontal="center" vertical="top" wrapText="1"/>
    </xf>
    <xf numFmtId="0" fontId="4" fillId="9" borderId="25" xfId="6" applyFont="1" applyFill="1" applyBorder="1" applyAlignment="1">
      <alignment horizontal="center" vertical="top" wrapText="1"/>
    </xf>
    <xf numFmtId="0" fontId="8" fillId="7" borderId="13" xfId="6" applyFont="1" applyFill="1" applyBorder="1" applyAlignment="1">
      <alignment horizontal="left" vertical="top" wrapText="1"/>
    </xf>
    <xf numFmtId="0" fontId="8" fillId="7" borderId="0" xfId="6" applyFont="1" applyFill="1" applyBorder="1" applyAlignment="1">
      <alignment horizontal="left" vertical="center" wrapText="1"/>
    </xf>
    <xf numFmtId="165" fontId="8" fillId="7" borderId="14" xfId="7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top"/>
    </xf>
    <xf numFmtId="0" fontId="14" fillId="0" borderId="0" xfId="5" applyFont="1" applyFill="1" applyBorder="1" applyAlignment="1">
      <alignment horizontal="center" vertical="top"/>
    </xf>
    <xf numFmtId="0" fontId="13" fillId="0" borderId="0" xfId="5" applyFont="1" applyFill="1" applyBorder="1" applyAlignment="1">
      <alignment horizontal="center" vertical="top"/>
    </xf>
    <xf numFmtId="0" fontId="13" fillId="6" borderId="26" xfId="6" applyFont="1" applyFill="1" applyBorder="1" applyAlignment="1">
      <alignment horizontal="left" vertical="top" wrapText="1"/>
    </xf>
    <xf numFmtId="0" fontId="13" fillId="6" borderId="42" xfId="6" applyFont="1" applyFill="1" applyBorder="1" applyAlignment="1">
      <alignment horizontal="left" vertical="top" wrapText="1"/>
    </xf>
    <xf numFmtId="0" fontId="13" fillId="6" borderId="16" xfId="6" applyFont="1" applyFill="1" applyBorder="1" applyAlignment="1">
      <alignment horizontal="left" vertical="top" wrapText="1"/>
    </xf>
    <xf numFmtId="0" fontId="4" fillId="0" borderId="0" xfId="6" applyFont="1" applyFill="1" applyBorder="1" applyAlignment="1">
      <alignment horizontal="center" vertical="top" wrapText="1"/>
    </xf>
    <xf numFmtId="0" fontId="18" fillId="0" borderId="0" xfId="6" applyFont="1" applyFill="1" applyBorder="1" applyAlignment="1">
      <alignment horizontal="left" vertical="top"/>
    </xf>
    <xf numFmtId="0" fontId="4" fillId="0" borderId="26" xfId="6" applyFont="1" applyFill="1" applyBorder="1" applyAlignment="1">
      <alignment horizontal="left" vertical="center" wrapText="1"/>
    </xf>
    <xf numFmtId="0" fontId="4" fillId="0" borderId="42" xfId="6" applyFont="1" applyFill="1" applyBorder="1" applyAlignment="1">
      <alignment horizontal="left" vertical="center" wrapText="1"/>
    </xf>
    <xf numFmtId="0" fontId="4" fillId="0" borderId="16" xfId="6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 vertical="top" wrapText="1" indent="1"/>
    </xf>
    <xf numFmtId="0" fontId="4" fillId="0" borderId="0" xfId="6" applyFont="1" applyFill="1" applyBorder="1" applyAlignment="1">
      <alignment horizontal="left" vertical="top" wrapText="1"/>
    </xf>
    <xf numFmtId="0" fontId="17" fillId="0" borderId="8" xfId="6" applyFont="1" applyFill="1" applyBorder="1" applyAlignment="1">
      <alignment horizontal="center" vertical="top" wrapText="1"/>
    </xf>
    <xf numFmtId="0" fontId="17" fillId="0" borderId="9" xfId="6" applyFont="1" applyFill="1" applyBorder="1" applyAlignment="1">
      <alignment horizontal="center" vertical="top" wrapText="1"/>
    </xf>
    <xf numFmtId="0" fontId="17" fillId="0" borderId="10" xfId="6" applyFont="1" applyFill="1" applyBorder="1" applyAlignment="1">
      <alignment horizontal="center" vertical="top" wrapText="1"/>
    </xf>
    <xf numFmtId="0" fontId="8" fillId="0" borderId="15" xfId="6" applyFont="1" applyFill="1" applyBorder="1" applyAlignment="1">
      <alignment horizontal="center" vertical="center" wrapText="1"/>
    </xf>
    <xf numFmtId="0" fontId="4" fillId="0" borderId="24" xfId="6" applyFont="1" applyFill="1" applyBorder="1" applyAlignment="1">
      <alignment horizontal="center" vertical="top" wrapText="1"/>
    </xf>
    <xf numFmtId="0" fontId="4" fillId="0" borderId="41" xfId="6" applyFont="1" applyFill="1" applyBorder="1" applyAlignment="1">
      <alignment horizontal="center" vertical="top" wrapText="1"/>
    </xf>
    <xf numFmtId="0" fontId="4" fillId="0" borderId="25" xfId="6" applyFont="1" applyFill="1" applyBorder="1" applyAlignment="1">
      <alignment horizontal="center" vertical="top" wrapText="1"/>
    </xf>
    <xf numFmtId="0" fontId="4" fillId="0" borderId="26" xfId="6" applyFont="1" applyFill="1" applyBorder="1" applyAlignment="1">
      <alignment horizontal="center" vertical="top" wrapText="1"/>
    </xf>
    <xf numFmtId="0" fontId="4" fillId="0" borderId="42" xfId="6" applyFont="1" applyFill="1" applyBorder="1" applyAlignment="1">
      <alignment horizontal="center" vertical="top" wrapText="1"/>
    </xf>
    <xf numFmtId="0" fontId="4" fillId="0" borderId="16" xfId="6" applyFont="1" applyFill="1" applyBorder="1" applyAlignment="1">
      <alignment horizontal="center" vertical="top" wrapText="1"/>
    </xf>
    <xf numFmtId="0" fontId="4" fillId="0" borderId="35" xfId="6" applyFont="1" applyFill="1" applyBorder="1" applyAlignment="1">
      <alignment horizontal="center" vertical="top" wrapText="1"/>
    </xf>
    <xf numFmtId="0" fontId="4" fillId="0" borderId="36" xfId="6" applyFont="1" applyFill="1" applyBorder="1" applyAlignment="1">
      <alignment horizontal="center" vertical="top" wrapText="1"/>
    </xf>
    <xf numFmtId="0" fontId="4" fillId="0" borderId="37" xfId="6" applyFont="1" applyFill="1" applyBorder="1" applyAlignment="1">
      <alignment horizontal="center" vertical="top" wrapText="1"/>
    </xf>
    <xf numFmtId="10" fontId="13" fillId="6" borderId="38" xfId="6" applyNumberFormat="1" applyFont="1" applyFill="1" applyBorder="1" applyAlignment="1">
      <alignment horizontal="center" vertical="top" shrinkToFit="1"/>
    </xf>
    <xf numFmtId="10" fontId="13" fillId="6" borderId="39" xfId="6" applyNumberFormat="1" applyFont="1" applyFill="1" applyBorder="1" applyAlignment="1">
      <alignment horizontal="center" vertical="top" shrinkToFit="1"/>
    </xf>
    <xf numFmtId="0" fontId="4" fillId="0" borderId="30" xfId="6" applyFont="1" applyFill="1" applyBorder="1" applyAlignment="1">
      <alignment horizontal="center" vertical="top" wrapText="1"/>
    </xf>
    <xf numFmtId="0" fontId="4" fillId="0" borderId="31" xfId="6" applyFont="1" applyFill="1" applyBorder="1" applyAlignment="1">
      <alignment horizontal="center" vertical="top" wrapText="1"/>
    </xf>
    <xf numFmtId="0" fontId="4" fillId="0" borderId="32" xfId="6" applyFont="1" applyFill="1" applyBorder="1" applyAlignment="1">
      <alignment horizontal="center" vertical="top" wrapText="1"/>
    </xf>
    <xf numFmtId="10" fontId="13" fillId="6" borderId="33" xfId="6" applyNumberFormat="1" applyFont="1" applyFill="1" applyBorder="1" applyAlignment="1">
      <alignment horizontal="center" vertical="top" shrinkToFit="1"/>
    </xf>
    <xf numFmtId="10" fontId="13" fillId="6" borderId="34" xfId="6" applyNumberFormat="1" applyFont="1" applyFill="1" applyBorder="1" applyAlignment="1">
      <alignment horizontal="center" vertical="top" shrinkToFit="1"/>
    </xf>
  </cellXfs>
  <cellStyles count="10">
    <cellStyle name="Entrada" xfId="2" builtinId="20"/>
    <cellStyle name="Moeda 2" xfId="9"/>
    <cellStyle name="Normal" xfId="0" builtinId="0"/>
    <cellStyle name="Normal 2" xfId="6"/>
    <cellStyle name="Normal 3" xfId="5"/>
    <cellStyle name="Porcentagem" xfId="4" builtinId="5"/>
    <cellStyle name="Porcentagem 2" xfId="8"/>
    <cellStyle name="Saída" xfId="1" builtinId="21"/>
    <cellStyle name="Vírgula" xfId="3" builtinId="3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99</xdr:row>
      <xdr:rowOff>47625</xdr:rowOff>
    </xdr:from>
    <xdr:ext cx="2714625" cy="609013"/>
    <xdr:sp macro="" textlink="">
      <xdr:nvSpPr>
        <xdr:cNvPr id="2" name="CaixaDeTexto 1"/>
        <xdr:cNvSpPr txBox="1"/>
      </xdr:nvSpPr>
      <xdr:spPr>
        <a:xfrm>
          <a:off x="1647825" y="24326850"/>
          <a:ext cx="27146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algn="ctr"/>
          <a:endParaRPr lang="pt-BR" sz="1100"/>
        </a:p>
      </xdr:txBody>
    </xdr:sp>
    <xdr:clientData/>
  </xdr:oneCellAnchor>
  <xdr:oneCellAnchor>
    <xdr:from>
      <xdr:col>4</xdr:col>
      <xdr:colOff>0</xdr:colOff>
      <xdr:row>99</xdr:row>
      <xdr:rowOff>47625</xdr:rowOff>
    </xdr:from>
    <xdr:ext cx="2714625" cy="609013"/>
    <xdr:sp macro="" textlink="">
      <xdr:nvSpPr>
        <xdr:cNvPr id="3" name="CaixaDeTexto 2"/>
        <xdr:cNvSpPr txBox="1"/>
      </xdr:nvSpPr>
      <xdr:spPr>
        <a:xfrm>
          <a:off x="6057900" y="24326850"/>
          <a:ext cx="27146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algn="ctr"/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41</xdr:row>
      <xdr:rowOff>85725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685800" y="7591425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3</xdr:col>
      <xdr:colOff>638175</xdr:colOff>
      <xdr:row>41</xdr:row>
      <xdr:rowOff>95250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4943475" y="760095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35</xdr:row>
      <xdr:rowOff>104775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9525" y="71628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2</xdr:col>
      <xdr:colOff>200025</xdr:colOff>
      <xdr:row>35</xdr:row>
      <xdr:rowOff>104775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3924300" y="71628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view="pageLayout" topLeftCell="A95" zoomScaleNormal="100" zoomScaleSheetLayoutView="100" workbookViewId="0">
      <selection activeCell="I108" sqref="I108"/>
    </sheetView>
  </sheetViews>
  <sheetFormatPr defaultColWidth="9.140625" defaultRowHeight="15" x14ac:dyDescent="0.25"/>
  <cols>
    <col min="1" max="1" width="6.140625" style="10" customWidth="1"/>
    <col min="2" max="2" width="10.5703125" style="10" customWidth="1"/>
    <col min="3" max="3" width="61.5703125" style="10" customWidth="1"/>
    <col min="4" max="4" width="6.85546875" style="14" customWidth="1"/>
    <col min="5" max="5" width="10.5703125" style="19" customWidth="1"/>
    <col min="6" max="6" width="12.140625" style="16" customWidth="1"/>
    <col min="7" max="7" width="10" style="17" customWidth="1"/>
    <col min="8" max="8" width="12.28515625" style="17" customWidth="1"/>
    <col min="9" max="9" width="12.85546875" style="18" customWidth="1"/>
    <col min="10" max="16384" width="9.140625" style="10"/>
  </cols>
  <sheetData>
    <row r="1" spans="1:10" x14ac:dyDescent="0.25">
      <c r="A1" s="137" t="s">
        <v>0</v>
      </c>
      <c r="B1" s="137" t="s">
        <v>1</v>
      </c>
      <c r="C1" s="118" t="s">
        <v>203</v>
      </c>
      <c r="D1" s="137" t="s">
        <v>2</v>
      </c>
      <c r="E1" s="138" t="s">
        <v>3</v>
      </c>
      <c r="F1" s="139" t="s">
        <v>4</v>
      </c>
      <c r="G1" s="72" t="s">
        <v>14</v>
      </c>
      <c r="H1" s="140" t="s">
        <v>5</v>
      </c>
      <c r="I1" s="139" t="s">
        <v>6</v>
      </c>
    </row>
    <row r="2" spans="1:10" s="11" customFormat="1" x14ac:dyDescent="0.25">
      <c r="A2" s="137"/>
      <c r="B2" s="137"/>
      <c r="C2" s="118"/>
      <c r="D2" s="137"/>
      <c r="E2" s="138"/>
      <c r="F2" s="139"/>
      <c r="G2" s="73">
        <f>BDI!E19</f>
        <v>0.20349999999999999</v>
      </c>
      <c r="H2" s="140"/>
      <c r="I2" s="139"/>
    </row>
    <row r="3" spans="1:10" s="11" customFormat="1" x14ac:dyDescent="0.25">
      <c r="A3" s="71">
        <v>1</v>
      </c>
      <c r="B3" s="71" t="s">
        <v>7</v>
      </c>
      <c r="C3" s="134" t="s">
        <v>8</v>
      </c>
      <c r="D3" s="135"/>
      <c r="E3" s="135"/>
      <c r="F3" s="135"/>
      <c r="G3" s="135"/>
      <c r="H3" s="135"/>
      <c r="I3" s="136"/>
    </row>
    <row r="4" spans="1:10" x14ac:dyDescent="0.25">
      <c r="A4" s="1" t="s">
        <v>9</v>
      </c>
      <c r="B4" s="1">
        <v>4813</v>
      </c>
      <c r="C4" s="6" t="s">
        <v>173</v>
      </c>
      <c r="D4" s="1" t="s">
        <v>11</v>
      </c>
      <c r="E4" s="2">
        <v>2.25</v>
      </c>
      <c r="F4" s="3">
        <v>225</v>
      </c>
      <c r="G4" s="3">
        <f>(F4*$G$2)</f>
        <v>45.787499999999994</v>
      </c>
      <c r="H4" s="3">
        <f>(F4+G4)</f>
        <v>270.78750000000002</v>
      </c>
      <c r="I4" s="3">
        <f>(H4*E4)</f>
        <v>609.27187500000002</v>
      </c>
    </row>
    <row r="5" spans="1:10" x14ac:dyDescent="0.25">
      <c r="A5" s="127" t="s">
        <v>13</v>
      </c>
      <c r="B5" s="127"/>
      <c r="C5" s="127"/>
      <c r="D5" s="127"/>
      <c r="E5" s="127"/>
      <c r="F5" s="127"/>
      <c r="G5" s="127"/>
      <c r="H5" s="127"/>
      <c r="I5" s="9">
        <f>SUM(I4:I4)</f>
        <v>609.27187500000002</v>
      </c>
      <c r="J5" s="12"/>
    </row>
    <row r="6" spans="1:10" x14ac:dyDescent="0.25">
      <c r="A6" s="5">
        <v>2</v>
      </c>
      <c r="B6" s="5" t="s">
        <v>7</v>
      </c>
      <c r="C6" s="124" t="s">
        <v>10</v>
      </c>
      <c r="D6" s="125"/>
      <c r="E6" s="125"/>
      <c r="F6" s="125"/>
      <c r="G6" s="125"/>
      <c r="H6" s="125"/>
      <c r="I6" s="126"/>
    </row>
    <row r="7" spans="1:10" ht="25.5" x14ac:dyDescent="0.25">
      <c r="A7" s="1" t="s">
        <v>20</v>
      </c>
      <c r="B7" s="1">
        <v>97622</v>
      </c>
      <c r="C7" s="7" t="s">
        <v>168</v>
      </c>
      <c r="D7" s="1" t="s">
        <v>24</v>
      </c>
      <c r="E7" s="2">
        <v>28.36</v>
      </c>
      <c r="F7" s="3">
        <v>46.12</v>
      </c>
      <c r="G7" s="3">
        <f>(F7*$G$2)</f>
        <v>9.3854199999999981</v>
      </c>
      <c r="H7" s="3">
        <f>(F7+G7)</f>
        <v>55.505419999999994</v>
      </c>
      <c r="I7" s="3">
        <f>(H7*E7)</f>
        <v>1574.1337111999999</v>
      </c>
    </row>
    <row r="8" spans="1:10" ht="38.25" x14ac:dyDescent="0.25">
      <c r="A8" s="1" t="s">
        <v>21</v>
      </c>
      <c r="B8" s="1">
        <v>87474</v>
      </c>
      <c r="C8" s="7" t="s">
        <v>169</v>
      </c>
      <c r="D8" s="1" t="s">
        <v>11</v>
      </c>
      <c r="E8" s="2">
        <v>158.35</v>
      </c>
      <c r="F8" s="3">
        <v>73.22</v>
      </c>
      <c r="G8" s="3">
        <f>(F8*$G$2)</f>
        <v>14.900269999999999</v>
      </c>
      <c r="H8" s="3">
        <f>(F8+G8)</f>
        <v>88.120270000000005</v>
      </c>
      <c r="I8" s="3">
        <f>(H8*E8)</f>
        <v>13953.8447545</v>
      </c>
    </row>
    <row r="9" spans="1:10" ht="38.25" x14ac:dyDescent="0.25">
      <c r="A9" s="1" t="s">
        <v>22</v>
      </c>
      <c r="B9" s="1">
        <v>87476</v>
      </c>
      <c r="C9" s="7" t="s">
        <v>170</v>
      </c>
      <c r="D9" s="1" t="s">
        <v>11</v>
      </c>
      <c r="E9" s="2">
        <v>13.5</v>
      </c>
      <c r="F9" s="3">
        <v>90.29</v>
      </c>
      <c r="G9" s="3">
        <f>(F9*$G$2)</f>
        <v>18.374015</v>
      </c>
      <c r="H9" s="3">
        <f>(F9+G9)</f>
        <v>108.66401500000001</v>
      </c>
      <c r="I9" s="3">
        <f>(H9*E9)</f>
        <v>1466.9642025000001</v>
      </c>
    </row>
    <row r="10" spans="1:10" x14ac:dyDescent="0.25">
      <c r="A10" s="1" t="s">
        <v>23</v>
      </c>
      <c r="B10" s="1">
        <v>93187</v>
      </c>
      <c r="C10" s="7" t="s">
        <v>171</v>
      </c>
      <c r="D10" s="1" t="s">
        <v>12</v>
      </c>
      <c r="E10" s="2">
        <v>65.349999999999994</v>
      </c>
      <c r="F10" s="3">
        <v>77.290000000000006</v>
      </c>
      <c r="G10" s="3">
        <f>(F10*$G$2)</f>
        <v>15.728515</v>
      </c>
      <c r="H10" s="3">
        <f>(F10+G10)</f>
        <v>93.018515000000008</v>
      </c>
      <c r="I10" s="3">
        <f>(H10*E10)</f>
        <v>6078.7599552499996</v>
      </c>
      <c r="J10" s="13"/>
    </row>
    <row r="11" spans="1:10" x14ac:dyDescent="0.25">
      <c r="A11" s="1" t="s">
        <v>149</v>
      </c>
      <c r="B11" s="1">
        <v>93188</v>
      </c>
      <c r="C11" s="7" t="s">
        <v>172</v>
      </c>
      <c r="D11" s="1" t="s">
        <v>12</v>
      </c>
      <c r="E11" s="2">
        <v>21.3</v>
      </c>
      <c r="F11" s="3">
        <v>60.66</v>
      </c>
      <c r="G11" s="3">
        <f>(F11*$G$2)</f>
        <v>12.344309999999998</v>
      </c>
      <c r="H11" s="3">
        <f>(F11+G11)</f>
        <v>73.00430999999999</v>
      </c>
      <c r="I11" s="3">
        <f>(H11*E11)</f>
        <v>1554.9918029999999</v>
      </c>
    </row>
    <row r="12" spans="1:10" x14ac:dyDescent="0.25">
      <c r="A12" s="127" t="s">
        <v>69</v>
      </c>
      <c r="B12" s="127"/>
      <c r="C12" s="127"/>
      <c r="D12" s="127"/>
      <c r="E12" s="127"/>
      <c r="F12" s="127"/>
      <c r="G12" s="127"/>
      <c r="H12" s="127"/>
      <c r="I12" s="9">
        <f>SUM(I7:I11)</f>
        <v>24628.694426450002</v>
      </c>
    </row>
    <row r="13" spans="1:10" x14ac:dyDescent="0.25">
      <c r="A13" s="5">
        <v>3</v>
      </c>
      <c r="B13" s="5" t="s">
        <v>7</v>
      </c>
      <c r="C13" s="124" t="s">
        <v>195</v>
      </c>
      <c r="D13" s="125"/>
      <c r="E13" s="125"/>
      <c r="F13" s="125"/>
      <c r="G13" s="125"/>
      <c r="H13" s="125"/>
      <c r="I13" s="126"/>
    </row>
    <row r="14" spans="1:10" x14ac:dyDescent="0.25">
      <c r="A14" s="1" t="s">
        <v>25</v>
      </c>
      <c r="B14" s="1">
        <v>92543</v>
      </c>
      <c r="C14" s="6" t="s">
        <v>152</v>
      </c>
      <c r="D14" s="1" t="s">
        <v>11</v>
      </c>
      <c r="E14" s="2">
        <v>516.46</v>
      </c>
      <c r="F14" s="3">
        <v>15.21</v>
      </c>
      <c r="G14" s="3">
        <f t="shared" ref="G14:G17" si="0">(F14*$G$2)</f>
        <v>3.0952350000000002</v>
      </c>
      <c r="H14" s="3">
        <f t="shared" ref="H14:H17" si="1">(F14+G14)</f>
        <v>18.305235</v>
      </c>
      <c r="I14" s="3">
        <f t="shared" ref="I14:I17" si="2">(H14*E14)</f>
        <v>9453.9216680999998</v>
      </c>
    </row>
    <row r="15" spans="1:10" x14ac:dyDescent="0.25">
      <c r="A15" s="1" t="s">
        <v>26</v>
      </c>
      <c r="B15" s="1">
        <v>94218</v>
      </c>
      <c r="C15" s="6" t="s">
        <v>153</v>
      </c>
      <c r="D15" s="1" t="s">
        <v>11</v>
      </c>
      <c r="E15" s="2">
        <v>516.46</v>
      </c>
      <c r="F15" s="3">
        <v>110.94</v>
      </c>
      <c r="G15" s="3">
        <f t="shared" si="0"/>
        <v>22.576289999999997</v>
      </c>
      <c r="H15" s="3">
        <f t="shared" si="1"/>
        <v>133.51629</v>
      </c>
      <c r="I15" s="3">
        <f t="shared" si="2"/>
        <v>68955.823133400001</v>
      </c>
    </row>
    <row r="16" spans="1:10" x14ac:dyDescent="0.25">
      <c r="A16" s="1" t="s">
        <v>27</v>
      </c>
      <c r="B16" s="1">
        <v>94451</v>
      </c>
      <c r="C16" s="6" t="s">
        <v>154</v>
      </c>
      <c r="D16" s="1" t="s">
        <v>12</v>
      </c>
      <c r="E16" s="2">
        <v>51</v>
      </c>
      <c r="F16" s="3">
        <v>145.13</v>
      </c>
      <c r="G16" s="3">
        <f t="shared" si="0"/>
        <v>29.533954999999999</v>
      </c>
      <c r="H16" s="3">
        <f t="shared" si="1"/>
        <v>174.66395499999999</v>
      </c>
      <c r="I16" s="3">
        <f t="shared" si="2"/>
        <v>8907.8617049999993</v>
      </c>
    </row>
    <row r="17" spans="1:9" x14ac:dyDescent="0.25">
      <c r="A17" s="1" t="s">
        <v>81</v>
      </c>
      <c r="B17" s="1">
        <v>102234</v>
      </c>
      <c r="C17" s="6" t="s">
        <v>50</v>
      </c>
      <c r="D17" s="1" t="s">
        <v>11</v>
      </c>
      <c r="E17" s="2">
        <v>516.46</v>
      </c>
      <c r="F17" s="3">
        <v>19.84</v>
      </c>
      <c r="G17" s="3">
        <f t="shared" si="0"/>
        <v>4.0374400000000001</v>
      </c>
      <c r="H17" s="3">
        <f t="shared" si="1"/>
        <v>23.87744</v>
      </c>
      <c r="I17" s="3">
        <f t="shared" si="2"/>
        <v>12331.7426624</v>
      </c>
    </row>
    <row r="18" spans="1:9" x14ac:dyDescent="0.25">
      <c r="A18" s="127" t="s">
        <v>70</v>
      </c>
      <c r="B18" s="127"/>
      <c r="C18" s="127"/>
      <c r="D18" s="127"/>
      <c r="E18" s="127"/>
      <c r="F18" s="127"/>
      <c r="G18" s="127"/>
      <c r="H18" s="127"/>
      <c r="I18" s="9">
        <f>SUM(I14:I17)</f>
        <v>99649.349168899993</v>
      </c>
    </row>
    <row r="19" spans="1:9" x14ac:dyDescent="0.25">
      <c r="A19" s="5">
        <v>4</v>
      </c>
      <c r="B19" s="5" t="s">
        <v>7</v>
      </c>
      <c r="C19" s="124" t="s">
        <v>68</v>
      </c>
      <c r="D19" s="125"/>
      <c r="E19" s="125"/>
      <c r="F19" s="125"/>
      <c r="G19" s="125"/>
      <c r="H19" s="125"/>
      <c r="I19" s="126"/>
    </row>
    <row r="20" spans="1:9" ht="25.5" x14ac:dyDescent="0.25">
      <c r="A20" s="1" t="s">
        <v>28</v>
      </c>
      <c r="B20" s="1">
        <v>87879</v>
      </c>
      <c r="C20" s="7" t="s">
        <v>187</v>
      </c>
      <c r="D20" s="1" t="s">
        <v>11</v>
      </c>
      <c r="E20" s="2">
        <v>343.69</v>
      </c>
      <c r="F20" s="3">
        <v>3.46</v>
      </c>
      <c r="G20" s="3">
        <f>(F20*$G$2)</f>
        <v>0.7041099999999999</v>
      </c>
      <c r="H20" s="3">
        <f>(F20+G20)</f>
        <v>4.16411</v>
      </c>
      <c r="I20" s="3">
        <f>(H20*E20)</f>
        <v>1431.1629659</v>
      </c>
    </row>
    <row r="21" spans="1:9" ht="15" customHeight="1" x14ac:dyDescent="0.25">
      <c r="A21" s="117" t="s">
        <v>0</v>
      </c>
      <c r="B21" s="117" t="s">
        <v>1</v>
      </c>
      <c r="C21" s="118" t="s">
        <v>203</v>
      </c>
      <c r="D21" s="117" t="s">
        <v>2</v>
      </c>
      <c r="E21" s="119" t="s">
        <v>3</v>
      </c>
      <c r="F21" s="112" t="s">
        <v>4</v>
      </c>
      <c r="G21" s="69" t="s">
        <v>14</v>
      </c>
      <c r="H21" s="113" t="s">
        <v>5</v>
      </c>
      <c r="I21" s="115" t="s">
        <v>6</v>
      </c>
    </row>
    <row r="22" spans="1:9" x14ac:dyDescent="0.25">
      <c r="A22" s="117"/>
      <c r="B22" s="117"/>
      <c r="C22" s="118"/>
      <c r="D22" s="117"/>
      <c r="E22" s="119"/>
      <c r="F22" s="112"/>
      <c r="G22" s="4">
        <f>G2</f>
        <v>0.20349999999999999</v>
      </c>
      <c r="H22" s="114"/>
      <c r="I22" s="116"/>
    </row>
    <row r="23" spans="1:9" ht="38.25" x14ac:dyDescent="0.25">
      <c r="A23" s="1" t="s">
        <v>29</v>
      </c>
      <c r="B23" s="1">
        <v>87529</v>
      </c>
      <c r="C23" s="7" t="s">
        <v>174</v>
      </c>
      <c r="D23" s="1" t="s">
        <v>11</v>
      </c>
      <c r="E23" s="2">
        <v>1475.05</v>
      </c>
      <c r="F23" s="3">
        <v>29.33</v>
      </c>
      <c r="G23" s="3">
        <f>(F23*$G$2)</f>
        <v>5.9686549999999992</v>
      </c>
      <c r="H23" s="3">
        <f>(F23+G23)</f>
        <v>35.298654999999997</v>
      </c>
      <c r="I23" s="3">
        <f>(H23*E23)</f>
        <v>52067.281057749991</v>
      </c>
    </row>
    <row r="24" spans="1:9" ht="38.25" customHeight="1" x14ac:dyDescent="0.25">
      <c r="A24" s="1" t="s">
        <v>30</v>
      </c>
      <c r="B24" s="1">
        <v>90406</v>
      </c>
      <c r="C24" s="7" t="s">
        <v>175</v>
      </c>
      <c r="D24" s="1" t="s">
        <v>11</v>
      </c>
      <c r="E24" s="2">
        <v>476.72</v>
      </c>
      <c r="F24" s="3">
        <v>38.32</v>
      </c>
      <c r="G24" s="3">
        <f>(F24*$G$2)</f>
        <v>7.7981199999999999</v>
      </c>
      <c r="H24" s="3">
        <f>(F24+G24)</f>
        <v>46.118119999999998</v>
      </c>
      <c r="I24" s="3">
        <f>(H24*E24)</f>
        <v>21985.430166400001</v>
      </c>
    </row>
    <row r="25" spans="1:9" x14ac:dyDescent="0.25">
      <c r="A25" s="127" t="s">
        <v>71</v>
      </c>
      <c r="B25" s="127"/>
      <c r="C25" s="127"/>
      <c r="D25" s="127"/>
      <c r="E25" s="127"/>
      <c r="F25" s="127"/>
      <c r="G25" s="127"/>
      <c r="H25" s="127"/>
      <c r="I25" s="9">
        <f>SUM(I20:I24)</f>
        <v>75483.874190050003</v>
      </c>
    </row>
    <row r="26" spans="1:9" x14ac:dyDescent="0.25">
      <c r="A26" s="5">
        <v>5</v>
      </c>
      <c r="B26" s="5" t="s">
        <v>7</v>
      </c>
      <c r="C26" s="124" t="s">
        <v>67</v>
      </c>
      <c r="D26" s="125"/>
      <c r="E26" s="125"/>
      <c r="F26" s="125"/>
      <c r="G26" s="125"/>
      <c r="H26" s="125"/>
      <c r="I26" s="126"/>
    </row>
    <row r="27" spans="1:9" ht="38.25" x14ac:dyDescent="0.25">
      <c r="A27" s="1" t="s">
        <v>31</v>
      </c>
      <c r="B27" s="1">
        <v>93392</v>
      </c>
      <c r="C27" s="7" t="s">
        <v>176</v>
      </c>
      <c r="D27" s="1" t="s">
        <v>11</v>
      </c>
      <c r="E27" s="2">
        <v>75.91</v>
      </c>
      <c r="F27" s="3">
        <v>51.33</v>
      </c>
      <c r="G27" s="3">
        <f>(F27*$G$2)</f>
        <v>10.445654999999999</v>
      </c>
      <c r="H27" s="3">
        <f>(F27+G27)</f>
        <v>61.775655</v>
      </c>
      <c r="I27" s="3">
        <f>(H27*E27)</f>
        <v>4689.38997105</v>
      </c>
    </row>
    <row r="28" spans="1:9" x14ac:dyDescent="0.25">
      <c r="A28" s="127" t="s">
        <v>72</v>
      </c>
      <c r="B28" s="127"/>
      <c r="C28" s="127"/>
      <c r="D28" s="127"/>
      <c r="E28" s="127"/>
      <c r="F28" s="127"/>
      <c r="G28" s="127"/>
      <c r="H28" s="127"/>
      <c r="I28" s="9">
        <f>SUM(I27:I27)</f>
        <v>4689.38997105</v>
      </c>
    </row>
    <row r="29" spans="1:9" x14ac:dyDescent="0.25">
      <c r="A29" s="5">
        <v>6</v>
      </c>
      <c r="B29" s="5" t="s">
        <v>7</v>
      </c>
      <c r="C29" s="124" t="s">
        <v>15</v>
      </c>
      <c r="D29" s="125"/>
      <c r="E29" s="125"/>
      <c r="F29" s="125"/>
      <c r="G29" s="125"/>
      <c r="H29" s="125"/>
      <c r="I29" s="126"/>
    </row>
    <row r="30" spans="1:9" ht="52.5" customHeight="1" x14ac:dyDescent="0.25">
      <c r="A30" s="1" t="s">
        <v>32</v>
      </c>
      <c r="B30" s="1">
        <v>91312</v>
      </c>
      <c r="C30" s="7" t="s">
        <v>177</v>
      </c>
      <c r="D30" s="1" t="s">
        <v>49</v>
      </c>
      <c r="E30" s="2">
        <v>5</v>
      </c>
      <c r="F30" s="3">
        <v>793.59</v>
      </c>
      <c r="G30" s="3">
        <f t="shared" ref="G30:G35" si="3">(F30*$G$2)</f>
        <v>161.495565</v>
      </c>
      <c r="H30" s="3">
        <f t="shared" ref="H30:H35" si="4">(F30+G30)</f>
        <v>955.08556500000009</v>
      </c>
      <c r="I30" s="3">
        <f t="shared" ref="I30:I35" si="5">(H30*E30)</f>
        <v>4775.4278250000007</v>
      </c>
    </row>
    <row r="31" spans="1:9" ht="51" x14ac:dyDescent="0.25">
      <c r="A31" s="1" t="s">
        <v>33</v>
      </c>
      <c r="B31" s="1">
        <v>91313</v>
      </c>
      <c r="C31" s="7" t="s">
        <v>178</v>
      </c>
      <c r="D31" s="1" t="s">
        <v>49</v>
      </c>
      <c r="E31" s="2">
        <v>4</v>
      </c>
      <c r="F31" s="3">
        <v>785.42</v>
      </c>
      <c r="G31" s="3">
        <f t="shared" si="3"/>
        <v>159.83296999999999</v>
      </c>
      <c r="H31" s="3">
        <f t="shared" si="4"/>
        <v>945.25297</v>
      </c>
      <c r="I31" s="3">
        <f t="shared" si="5"/>
        <v>3781.01188</v>
      </c>
    </row>
    <row r="32" spans="1:9" ht="52.5" customHeight="1" x14ac:dyDescent="0.25">
      <c r="A32" s="1" t="s">
        <v>82</v>
      </c>
      <c r="B32" s="1">
        <v>91314</v>
      </c>
      <c r="C32" s="7" t="s">
        <v>179</v>
      </c>
      <c r="D32" s="1" t="s">
        <v>49</v>
      </c>
      <c r="E32" s="2">
        <v>17</v>
      </c>
      <c r="F32" s="3">
        <v>821.82</v>
      </c>
      <c r="G32" s="3">
        <f t="shared" si="3"/>
        <v>167.24037000000001</v>
      </c>
      <c r="H32" s="3">
        <f t="shared" si="4"/>
        <v>989.06037000000003</v>
      </c>
      <c r="I32" s="3">
        <f t="shared" si="5"/>
        <v>16814.026290000002</v>
      </c>
    </row>
    <row r="33" spans="1:9" ht="25.5" x14ac:dyDescent="0.25">
      <c r="A33" s="1" t="s">
        <v>130</v>
      </c>
      <c r="B33" s="1">
        <v>102185</v>
      </c>
      <c r="C33" s="7" t="s">
        <v>180</v>
      </c>
      <c r="D33" s="1" t="s">
        <v>49</v>
      </c>
      <c r="E33" s="2">
        <v>2</v>
      </c>
      <c r="F33" s="3">
        <v>3108.13</v>
      </c>
      <c r="G33" s="3">
        <f t="shared" si="3"/>
        <v>632.50445500000001</v>
      </c>
      <c r="H33" s="3">
        <f t="shared" si="4"/>
        <v>3740.6344550000003</v>
      </c>
      <c r="I33" s="3">
        <f t="shared" si="5"/>
        <v>7481.2689100000007</v>
      </c>
    </row>
    <row r="34" spans="1:9" ht="28.5" customHeight="1" x14ac:dyDescent="0.25">
      <c r="A34" s="1" t="s">
        <v>131</v>
      </c>
      <c r="B34" s="1">
        <v>100700</v>
      </c>
      <c r="C34" s="7" t="s">
        <v>181</v>
      </c>
      <c r="D34" s="1" t="s">
        <v>49</v>
      </c>
      <c r="E34" s="2">
        <v>2</v>
      </c>
      <c r="F34" s="3">
        <v>807.5</v>
      </c>
      <c r="G34" s="3">
        <f t="shared" si="3"/>
        <v>164.32624999999999</v>
      </c>
      <c r="H34" s="3">
        <f t="shared" si="4"/>
        <v>971.82624999999996</v>
      </c>
      <c r="I34" s="3">
        <f t="shared" si="5"/>
        <v>1943.6524999999999</v>
      </c>
    </row>
    <row r="35" spans="1:9" ht="28.5" customHeight="1" x14ac:dyDescent="0.25">
      <c r="A35" s="101" t="s">
        <v>132</v>
      </c>
      <c r="B35" s="89">
        <v>100702</v>
      </c>
      <c r="C35" s="90" t="s">
        <v>182</v>
      </c>
      <c r="D35" s="89" t="s">
        <v>11</v>
      </c>
      <c r="E35" s="91">
        <v>5.2</v>
      </c>
      <c r="F35" s="92">
        <v>468.39</v>
      </c>
      <c r="G35" s="92">
        <f t="shared" si="3"/>
        <v>95.317364999999995</v>
      </c>
      <c r="H35" s="92">
        <f t="shared" si="4"/>
        <v>563.70736499999998</v>
      </c>
      <c r="I35" s="92">
        <f t="shared" si="5"/>
        <v>2931.2782980000002</v>
      </c>
    </row>
    <row r="36" spans="1:9" ht="28.5" customHeight="1" x14ac:dyDescent="0.25">
      <c r="A36" s="97"/>
      <c r="B36" s="93"/>
      <c r="C36" s="94"/>
      <c r="D36" s="93"/>
      <c r="E36" s="95"/>
      <c r="F36" s="96"/>
      <c r="G36" s="96"/>
      <c r="H36" s="96"/>
      <c r="I36" s="96"/>
    </row>
    <row r="37" spans="1:9" ht="28.5" customHeight="1" x14ac:dyDescent="0.25">
      <c r="A37" s="97"/>
      <c r="B37" s="97"/>
      <c r="C37" s="98"/>
      <c r="D37" s="97"/>
      <c r="E37" s="99"/>
      <c r="F37" s="100"/>
      <c r="G37" s="100"/>
      <c r="H37" s="100"/>
      <c r="I37" s="100"/>
    </row>
    <row r="38" spans="1:9" ht="15" customHeight="1" x14ac:dyDescent="0.25">
      <c r="A38" s="120" t="s">
        <v>0</v>
      </c>
      <c r="B38" s="120" t="s">
        <v>1</v>
      </c>
      <c r="C38" s="118" t="s">
        <v>203</v>
      </c>
      <c r="D38" s="120" t="s">
        <v>2</v>
      </c>
      <c r="E38" s="121" t="s">
        <v>3</v>
      </c>
      <c r="F38" s="116" t="s">
        <v>4</v>
      </c>
      <c r="G38" s="87" t="s">
        <v>14</v>
      </c>
      <c r="H38" s="122" t="s">
        <v>5</v>
      </c>
      <c r="I38" s="123" t="s">
        <v>6</v>
      </c>
    </row>
    <row r="39" spans="1:9" x14ac:dyDescent="0.25">
      <c r="A39" s="117"/>
      <c r="B39" s="117"/>
      <c r="C39" s="118"/>
      <c r="D39" s="117"/>
      <c r="E39" s="119"/>
      <c r="F39" s="112"/>
      <c r="G39" s="4">
        <f>G2</f>
        <v>0.20349999999999999</v>
      </c>
      <c r="H39" s="114"/>
      <c r="I39" s="116"/>
    </row>
    <row r="40" spans="1:9" ht="38.25" customHeight="1" x14ac:dyDescent="0.25">
      <c r="A40" s="1" t="s">
        <v>133</v>
      </c>
      <c r="B40" s="1">
        <v>94572</v>
      </c>
      <c r="C40" s="7" t="s">
        <v>183</v>
      </c>
      <c r="D40" s="1" t="s">
        <v>11</v>
      </c>
      <c r="E40" s="2">
        <v>38.32</v>
      </c>
      <c r="F40" s="3">
        <v>499.99</v>
      </c>
      <c r="G40" s="3">
        <f>(F40*$G$2)</f>
        <v>101.74796499999999</v>
      </c>
      <c r="H40" s="3">
        <f>(F40+G40)</f>
        <v>601.73796500000003</v>
      </c>
      <c r="I40" s="3">
        <f>(H40*E40)</f>
        <v>23058.598818800001</v>
      </c>
    </row>
    <row r="41" spans="1:9" ht="38.25" customHeight="1" x14ac:dyDescent="0.25">
      <c r="A41" s="1" t="s">
        <v>134</v>
      </c>
      <c r="B41" s="1">
        <v>94570</v>
      </c>
      <c r="C41" s="7" t="s">
        <v>184</v>
      </c>
      <c r="D41" s="1" t="s">
        <v>11</v>
      </c>
      <c r="E41" s="2">
        <v>16.04</v>
      </c>
      <c r="F41" s="3">
        <v>349.4</v>
      </c>
      <c r="G41" s="3">
        <f>(F41*$G$2)</f>
        <v>71.102899999999991</v>
      </c>
      <c r="H41" s="3">
        <f>(F41+G41)</f>
        <v>420.50289999999995</v>
      </c>
      <c r="I41" s="3">
        <f>(H41*E41)</f>
        <v>6744.8665159999991</v>
      </c>
    </row>
    <row r="42" spans="1:9" ht="38.25" customHeight="1" x14ac:dyDescent="0.25">
      <c r="A42" s="1" t="s">
        <v>135</v>
      </c>
      <c r="B42" s="1">
        <v>94573</v>
      </c>
      <c r="C42" s="7" t="s">
        <v>185</v>
      </c>
      <c r="D42" s="1" t="s">
        <v>11</v>
      </c>
      <c r="E42" s="2">
        <v>71.67</v>
      </c>
      <c r="F42" s="3">
        <v>384.31</v>
      </c>
      <c r="G42" s="3">
        <f>(F42*$G$2)</f>
        <v>78.207084999999992</v>
      </c>
      <c r="H42" s="3">
        <f>(F42+G42)</f>
        <v>462.51708500000001</v>
      </c>
      <c r="I42" s="3">
        <f>(H42*E42)</f>
        <v>33148.599481950005</v>
      </c>
    </row>
    <row r="43" spans="1:9" ht="25.5" x14ac:dyDescent="0.25">
      <c r="A43" s="1" t="s">
        <v>148</v>
      </c>
      <c r="B43" s="1">
        <v>94569</v>
      </c>
      <c r="C43" s="7" t="s">
        <v>186</v>
      </c>
      <c r="D43" s="1" t="s">
        <v>11</v>
      </c>
      <c r="E43" s="2">
        <v>2.1</v>
      </c>
      <c r="F43" s="3">
        <v>548.02</v>
      </c>
      <c r="G43" s="3">
        <f>(F43*$G$2)</f>
        <v>111.52206999999999</v>
      </c>
      <c r="H43" s="3">
        <f>(F43+G43)</f>
        <v>659.54206999999997</v>
      </c>
      <c r="I43" s="3">
        <f>(H43*E43)</f>
        <v>1385.0383469999999</v>
      </c>
    </row>
    <row r="44" spans="1:9" x14ac:dyDescent="0.25">
      <c r="A44" s="127" t="s">
        <v>73</v>
      </c>
      <c r="B44" s="127"/>
      <c r="C44" s="127"/>
      <c r="D44" s="127"/>
      <c r="E44" s="127"/>
      <c r="F44" s="127"/>
      <c r="G44" s="127"/>
      <c r="H44" s="127"/>
      <c r="I44" s="9">
        <f>SUM(I30:I43)</f>
        <v>102063.76886674999</v>
      </c>
    </row>
    <row r="45" spans="1:9" x14ac:dyDescent="0.25">
      <c r="A45" s="5">
        <v>7</v>
      </c>
      <c r="B45" s="5" t="s">
        <v>7</v>
      </c>
      <c r="C45" s="124" t="s">
        <v>66</v>
      </c>
      <c r="D45" s="125"/>
      <c r="E45" s="125"/>
      <c r="F45" s="125"/>
      <c r="G45" s="125"/>
      <c r="H45" s="125"/>
      <c r="I45" s="126"/>
    </row>
    <row r="46" spans="1:9" x14ac:dyDescent="0.25">
      <c r="A46" s="1" t="s">
        <v>34</v>
      </c>
      <c r="B46" s="1">
        <v>96386</v>
      </c>
      <c r="C46" s="6" t="s">
        <v>155</v>
      </c>
      <c r="D46" s="1" t="s">
        <v>11</v>
      </c>
      <c r="E46" s="2">
        <v>154.99</v>
      </c>
      <c r="F46" s="3">
        <v>44.9</v>
      </c>
      <c r="G46" s="3">
        <f>(F46*$G$2)</f>
        <v>9.1371499999999983</v>
      </c>
      <c r="H46" s="3">
        <f>(F46+G46)</f>
        <v>54.037149999999997</v>
      </c>
      <c r="I46" s="3">
        <f>(H46*E46)</f>
        <v>8375.2178784999996</v>
      </c>
    </row>
    <row r="47" spans="1:9" x14ac:dyDescent="0.25">
      <c r="A47" s="1" t="s">
        <v>136</v>
      </c>
      <c r="B47" s="1">
        <v>87257</v>
      </c>
      <c r="C47" s="6" t="s">
        <v>156</v>
      </c>
      <c r="D47" s="1" t="s">
        <v>24</v>
      </c>
      <c r="E47" s="2">
        <v>321.73</v>
      </c>
      <c r="F47" s="3">
        <v>71.680000000000007</v>
      </c>
      <c r="G47" s="3">
        <f>(F47*$G$2)</f>
        <v>14.586880000000001</v>
      </c>
      <c r="H47" s="3">
        <f>(F47+G47)</f>
        <v>86.266880000000015</v>
      </c>
      <c r="I47" s="3">
        <f>(H47*E47)</f>
        <v>27754.643302400007</v>
      </c>
    </row>
    <row r="48" spans="1:9" x14ac:dyDescent="0.25">
      <c r="A48" s="127" t="s">
        <v>74</v>
      </c>
      <c r="B48" s="127"/>
      <c r="C48" s="127"/>
      <c r="D48" s="127"/>
      <c r="E48" s="127"/>
      <c r="F48" s="127"/>
      <c r="G48" s="127"/>
      <c r="H48" s="127"/>
      <c r="I48" s="9">
        <f>SUM(I46:I47)</f>
        <v>36129.861180900007</v>
      </c>
    </row>
    <row r="49" spans="1:9" x14ac:dyDescent="0.25">
      <c r="A49" s="5">
        <v>8</v>
      </c>
      <c r="B49" s="5" t="s">
        <v>7</v>
      </c>
      <c r="C49" s="124" t="s">
        <v>65</v>
      </c>
      <c r="D49" s="125"/>
      <c r="E49" s="125"/>
      <c r="F49" s="125"/>
      <c r="G49" s="125"/>
      <c r="H49" s="125"/>
      <c r="I49" s="126"/>
    </row>
    <row r="50" spans="1:9" x14ac:dyDescent="0.25">
      <c r="A50" s="1" t="s">
        <v>35</v>
      </c>
      <c r="B50" s="1">
        <v>93145</v>
      </c>
      <c r="C50" s="6" t="s">
        <v>51</v>
      </c>
      <c r="D50" s="1" t="s">
        <v>49</v>
      </c>
      <c r="E50" s="2">
        <v>150</v>
      </c>
      <c r="F50" s="3">
        <v>194.81</v>
      </c>
      <c r="G50" s="3">
        <f t="shared" ref="G50:G54" si="6">(F50*$G$2)</f>
        <v>39.643834999999996</v>
      </c>
      <c r="H50" s="3">
        <f t="shared" ref="H50:H54" si="7">(F50+G50)</f>
        <v>234.453835</v>
      </c>
      <c r="I50" s="3">
        <f t="shared" ref="I50:I54" si="8">(H50*E50)</f>
        <v>35168.075250000002</v>
      </c>
    </row>
    <row r="51" spans="1:9" x14ac:dyDescent="0.25">
      <c r="A51" s="1" t="s">
        <v>36</v>
      </c>
      <c r="B51" s="1">
        <v>97607</v>
      </c>
      <c r="C51" s="6" t="s">
        <v>52</v>
      </c>
      <c r="D51" s="1" t="s">
        <v>49</v>
      </c>
      <c r="E51" s="2">
        <v>45</v>
      </c>
      <c r="F51" s="3">
        <v>101.82</v>
      </c>
      <c r="G51" s="3">
        <f t="shared" si="6"/>
        <v>20.720369999999996</v>
      </c>
      <c r="H51" s="3">
        <f t="shared" si="7"/>
        <v>122.54037</v>
      </c>
      <c r="I51" s="3">
        <f t="shared" si="8"/>
        <v>5514.3166499999998</v>
      </c>
    </row>
    <row r="52" spans="1:9" x14ac:dyDescent="0.25">
      <c r="A52" s="1" t="s">
        <v>78</v>
      </c>
      <c r="B52" s="1">
        <v>101890</v>
      </c>
      <c r="C52" s="6" t="s">
        <v>53</v>
      </c>
      <c r="D52" s="1" t="s">
        <v>49</v>
      </c>
      <c r="E52" s="2">
        <v>12</v>
      </c>
      <c r="F52" s="3">
        <v>16.21</v>
      </c>
      <c r="G52" s="3">
        <f t="shared" si="6"/>
        <v>3.2987349999999998</v>
      </c>
      <c r="H52" s="3">
        <f t="shared" si="7"/>
        <v>19.508735000000001</v>
      </c>
      <c r="I52" s="3">
        <f t="shared" si="8"/>
        <v>234.10482000000002</v>
      </c>
    </row>
    <row r="53" spans="1:9" x14ac:dyDescent="0.25">
      <c r="A53" s="1" t="s">
        <v>79</v>
      </c>
      <c r="B53" s="1">
        <v>101891</v>
      </c>
      <c r="C53" s="6" t="s">
        <v>54</v>
      </c>
      <c r="D53" s="1" t="s">
        <v>49</v>
      </c>
      <c r="E53" s="2">
        <v>6</v>
      </c>
      <c r="F53" s="3">
        <v>27.63</v>
      </c>
      <c r="G53" s="3">
        <f t="shared" si="6"/>
        <v>5.6227049999999998</v>
      </c>
      <c r="H53" s="3">
        <f t="shared" si="7"/>
        <v>33.252704999999999</v>
      </c>
      <c r="I53" s="3">
        <f t="shared" si="8"/>
        <v>199.51623000000001</v>
      </c>
    </row>
    <row r="54" spans="1:9" x14ac:dyDescent="0.25">
      <c r="A54" s="1" t="s">
        <v>80</v>
      </c>
      <c r="B54" s="1">
        <v>101883</v>
      </c>
      <c r="C54" s="6" t="s">
        <v>157</v>
      </c>
      <c r="D54" s="1" t="s">
        <v>49</v>
      </c>
      <c r="E54" s="2">
        <v>1</v>
      </c>
      <c r="F54" s="3">
        <v>720.81</v>
      </c>
      <c r="G54" s="3">
        <f t="shared" si="6"/>
        <v>146.68483499999999</v>
      </c>
      <c r="H54" s="3">
        <f t="shared" si="7"/>
        <v>867.49483499999997</v>
      </c>
      <c r="I54" s="3">
        <f t="shared" si="8"/>
        <v>867.49483499999997</v>
      </c>
    </row>
    <row r="55" spans="1:9" x14ac:dyDescent="0.25">
      <c r="A55" s="127" t="s">
        <v>75</v>
      </c>
      <c r="B55" s="127"/>
      <c r="C55" s="127"/>
      <c r="D55" s="127"/>
      <c r="E55" s="127"/>
      <c r="F55" s="127"/>
      <c r="G55" s="127"/>
      <c r="H55" s="127"/>
      <c r="I55" s="9">
        <f>SUM(I50:I54)</f>
        <v>41983.507785000002</v>
      </c>
    </row>
    <row r="56" spans="1:9" x14ac:dyDescent="0.25">
      <c r="A56" s="102">
        <v>9</v>
      </c>
      <c r="B56" s="102" t="s">
        <v>7</v>
      </c>
      <c r="C56" s="128" t="s">
        <v>16</v>
      </c>
      <c r="D56" s="129"/>
      <c r="E56" s="129"/>
      <c r="F56" s="129"/>
      <c r="G56" s="129"/>
      <c r="H56" s="129"/>
      <c r="I56" s="130"/>
    </row>
    <row r="57" spans="1:9" ht="25.5" x14ac:dyDescent="0.25">
      <c r="A57" s="103" t="s">
        <v>37</v>
      </c>
      <c r="B57" s="104">
        <v>86931</v>
      </c>
      <c r="C57" s="105" t="s">
        <v>166</v>
      </c>
      <c r="D57" s="104" t="s">
        <v>150</v>
      </c>
      <c r="E57" s="106">
        <v>7</v>
      </c>
      <c r="F57" s="107">
        <v>370.2</v>
      </c>
      <c r="G57" s="107">
        <f>(F57*$G$2)</f>
        <v>75.335699999999989</v>
      </c>
      <c r="H57" s="107">
        <f>(F57+G57)</f>
        <v>445.53569999999996</v>
      </c>
      <c r="I57" s="108">
        <f>(H57*E57)</f>
        <v>3118.7498999999998</v>
      </c>
    </row>
    <row r="58" spans="1:9" x14ac:dyDescent="0.25">
      <c r="A58" s="97"/>
      <c r="B58" s="97"/>
      <c r="C58" s="98"/>
      <c r="D58" s="97"/>
      <c r="E58" s="99"/>
      <c r="F58" s="100"/>
      <c r="G58" s="100"/>
      <c r="H58" s="100"/>
      <c r="I58" s="100"/>
    </row>
    <row r="59" spans="1:9" x14ac:dyDescent="0.25">
      <c r="A59" s="97"/>
      <c r="B59" s="97"/>
      <c r="C59" s="98"/>
      <c r="D59" s="97"/>
      <c r="E59" s="99"/>
      <c r="F59" s="100"/>
      <c r="G59" s="100"/>
      <c r="H59" s="100"/>
      <c r="I59" s="100"/>
    </row>
    <row r="60" spans="1:9" x14ac:dyDescent="0.25">
      <c r="A60" s="97"/>
      <c r="B60" s="97"/>
      <c r="C60" s="98"/>
      <c r="D60" s="97"/>
      <c r="E60" s="99"/>
      <c r="F60" s="100"/>
      <c r="G60" s="100"/>
      <c r="H60" s="100"/>
      <c r="I60" s="100"/>
    </row>
    <row r="61" spans="1:9" x14ac:dyDescent="0.25">
      <c r="A61" s="97"/>
      <c r="B61" s="97"/>
      <c r="C61" s="98"/>
      <c r="D61" s="97"/>
      <c r="E61" s="99"/>
      <c r="F61" s="100"/>
      <c r="G61" s="100"/>
      <c r="H61" s="100"/>
      <c r="I61" s="100"/>
    </row>
    <row r="62" spans="1:9" x14ac:dyDescent="0.25">
      <c r="A62" s="97"/>
      <c r="B62" s="97"/>
      <c r="C62" s="98"/>
      <c r="D62" s="97"/>
      <c r="E62" s="99"/>
      <c r="F62" s="100"/>
      <c r="G62" s="100"/>
      <c r="H62" s="100"/>
      <c r="I62" s="100"/>
    </row>
    <row r="63" spans="1:9" x14ac:dyDescent="0.25">
      <c r="A63" s="97"/>
      <c r="B63" s="97"/>
      <c r="C63" s="98"/>
      <c r="D63" s="97"/>
      <c r="E63" s="99"/>
      <c r="F63" s="100"/>
      <c r="G63" s="100"/>
      <c r="H63" s="100"/>
      <c r="I63" s="100"/>
    </row>
    <row r="64" spans="1:9" x14ac:dyDescent="0.25">
      <c r="A64" s="93"/>
      <c r="B64" s="93"/>
      <c r="C64" s="94"/>
      <c r="D64" s="93"/>
      <c r="E64" s="95"/>
      <c r="F64" s="96"/>
      <c r="G64" s="96"/>
      <c r="H64" s="96"/>
      <c r="I64" s="96"/>
    </row>
    <row r="65" spans="1:9" ht="15" customHeight="1" x14ac:dyDescent="0.25">
      <c r="A65" s="120" t="s">
        <v>0</v>
      </c>
      <c r="B65" s="120" t="s">
        <v>1</v>
      </c>
      <c r="C65" s="118" t="s">
        <v>203</v>
      </c>
      <c r="D65" s="120" t="s">
        <v>2</v>
      </c>
      <c r="E65" s="121" t="s">
        <v>3</v>
      </c>
      <c r="F65" s="116" t="s">
        <v>4</v>
      </c>
      <c r="G65" s="88" t="s">
        <v>14</v>
      </c>
      <c r="H65" s="122" t="s">
        <v>5</v>
      </c>
      <c r="I65" s="123" t="s">
        <v>6</v>
      </c>
    </row>
    <row r="66" spans="1:9" x14ac:dyDescent="0.25">
      <c r="A66" s="131"/>
      <c r="B66" s="131"/>
      <c r="C66" s="118"/>
      <c r="D66" s="131"/>
      <c r="E66" s="132"/>
      <c r="F66" s="133"/>
      <c r="G66" s="109">
        <f>G2</f>
        <v>0.20349999999999999</v>
      </c>
      <c r="H66" s="114"/>
      <c r="I66" s="116"/>
    </row>
    <row r="67" spans="1:9" ht="38.25" x14ac:dyDescent="0.25">
      <c r="A67" s="1" t="s">
        <v>38</v>
      </c>
      <c r="B67" s="1">
        <v>86939</v>
      </c>
      <c r="C67" s="7" t="s">
        <v>167</v>
      </c>
      <c r="D67" s="1" t="s">
        <v>49</v>
      </c>
      <c r="E67" s="2">
        <v>7</v>
      </c>
      <c r="F67" s="3">
        <v>348.82</v>
      </c>
      <c r="G67" s="3">
        <f t="shared" ref="G67:G81" si="9">(F67*$G$2)</f>
        <v>70.984870000000001</v>
      </c>
      <c r="H67" s="3">
        <f t="shared" ref="H67:H81" si="10">(F67+G67)</f>
        <v>419.80486999999999</v>
      </c>
      <c r="I67" s="3">
        <f t="shared" ref="I67:I81" si="11">(H67*E67)</f>
        <v>2938.63409</v>
      </c>
    </row>
    <row r="68" spans="1:9" x14ac:dyDescent="0.25">
      <c r="A68" s="1" t="s">
        <v>39</v>
      </c>
      <c r="B68" s="1">
        <v>95547</v>
      </c>
      <c r="C68" s="6" t="s">
        <v>189</v>
      </c>
      <c r="D68" s="1" t="s">
        <v>49</v>
      </c>
      <c r="E68" s="2">
        <v>6</v>
      </c>
      <c r="F68" s="3">
        <v>48.11</v>
      </c>
      <c r="G68" s="3">
        <f t="shared" si="9"/>
        <v>9.7903849999999988</v>
      </c>
      <c r="H68" s="3">
        <f t="shared" si="10"/>
        <v>57.900385</v>
      </c>
      <c r="I68" s="3">
        <f t="shared" si="11"/>
        <v>347.40231</v>
      </c>
    </row>
    <row r="69" spans="1:9" x14ac:dyDescent="0.25">
      <c r="A69" s="1" t="s">
        <v>40</v>
      </c>
      <c r="B69" s="1">
        <v>89957</v>
      </c>
      <c r="C69" s="6" t="s">
        <v>55</v>
      </c>
      <c r="D69" s="1" t="s">
        <v>49</v>
      </c>
      <c r="E69" s="2">
        <v>14</v>
      </c>
      <c r="F69" s="3">
        <v>125.05</v>
      </c>
      <c r="G69" s="3">
        <f t="shared" si="9"/>
        <v>25.447674999999997</v>
      </c>
      <c r="H69" s="3">
        <f t="shared" si="10"/>
        <v>150.49767499999999</v>
      </c>
      <c r="I69" s="3">
        <f t="shared" si="11"/>
        <v>2106.9674499999996</v>
      </c>
    </row>
    <row r="70" spans="1:9" x14ac:dyDescent="0.25">
      <c r="A70" s="1" t="s">
        <v>137</v>
      </c>
      <c r="B70" s="1">
        <v>95544</v>
      </c>
      <c r="C70" s="6" t="s">
        <v>193</v>
      </c>
      <c r="D70" s="1" t="s">
        <v>192</v>
      </c>
      <c r="E70" s="2">
        <v>6</v>
      </c>
      <c r="F70" s="3">
        <v>68.52</v>
      </c>
      <c r="G70" s="3">
        <f>(F70*$G$2)</f>
        <v>13.943819999999999</v>
      </c>
      <c r="H70" s="3">
        <f>(F70+G70)</f>
        <v>82.463819999999998</v>
      </c>
      <c r="I70" s="3">
        <f t="shared" si="11"/>
        <v>494.78291999999999</v>
      </c>
    </row>
    <row r="71" spans="1:9" x14ac:dyDescent="0.25">
      <c r="A71" s="1" t="s">
        <v>138</v>
      </c>
      <c r="B71" s="1">
        <v>37401</v>
      </c>
      <c r="C71" s="6" t="s">
        <v>190</v>
      </c>
      <c r="D71" s="1" t="s">
        <v>49</v>
      </c>
      <c r="E71" s="2">
        <v>6</v>
      </c>
      <c r="F71" s="3">
        <v>41.12</v>
      </c>
      <c r="G71" s="3">
        <f t="shared" si="9"/>
        <v>8.3679199999999998</v>
      </c>
      <c r="H71" s="3">
        <f t="shared" si="10"/>
        <v>49.487919999999995</v>
      </c>
      <c r="I71" s="3">
        <f t="shared" si="11"/>
        <v>296.92751999999996</v>
      </c>
    </row>
    <row r="72" spans="1:9" x14ac:dyDescent="0.25">
      <c r="A72" s="1" t="s">
        <v>139</v>
      </c>
      <c r="B72" s="1">
        <v>89971</v>
      </c>
      <c r="C72" s="6" t="s">
        <v>56</v>
      </c>
      <c r="D72" s="1" t="s">
        <v>49</v>
      </c>
      <c r="E72" s="2">
        <v>6</v>
      </c>
      <c r="F72" s="3">
        <v>49.09</v>
      </c>
      <c r="G72" s="3">
        <f t="shared" si="9"/>
        <v>9.9898150000000001</v>
      </c>
      <c r="H72" s="3">
        <f t="shared" si="10"/>
        <v>59.079815000000004</v>
      </c>
      <c r="I72" s="3">
        <f t="shared" si="11"/>
        <v>354.47889000000004</v>
      </c>
    </row>
    <row r="73" spans="1:9" x14ac:dyDescent="0.25">
      <c r="A73" s="1" t="s">
        <v>140</v>
      </c>
      <c r="B73" s="1">
        <v>89711</v>
      </c>
      <c r="C73" s="6" t="s">
        <v>57</v>
      </c>
      <c r="D73" s="1" t="s">
        <v>12</v>
      </c>
      <c r="E73" s="2">
        <v>24</v>
      </c>
      <c r="F73" s="3">
        <v>18.61</v>
      </c>
      <c r="G73" s="3">
        <f t="shared" si="9"/>
        <v>3.7871349999999997</v>
      </c>
      <c r="H73" s="3">
        <f t="shared" si="10"/>
        <v>22.397134999999999</v>
      </c>
      <c r="I73" s="3">
        <f t="shared" si="11"/>
        <v>537.53124000000003</v>
      </c>
    </row>
    <row r="74" spans="1:9" x14ac:dyDescent="0.25">
      <c r="A74" s="1" t="s">
        <v>141</v>
      </c>
      <c r="B74" s="1">
        <v>89712</v>
      </c>
      <c r="C74" s="6" t="s">
        <v>58</v>
      </c>
      <c r="D74" s="1" t="s">
        <v>12</v>
      </c>
      <c r="E74" s="2">
        <v>36</v>
      </c>
      <c r="F74" s="3">
        <v>28.73</v>
      </c>
      <c r="G74" s="3">
        <f t="shared" si="9"/>
        <v>5.8465549999999995</v>
      </c>
      <c r="H74" s="3">
        <f t="shared" si="10"/>
        <v>34.576554999999999</v>
      </c>
      <c r="I74" s="3">
        <f t="shared" si="11"/>
        <v>1244.7559799999999</v>
      </c>
    </row>
    <row r="75" spans="1:9" x14ac:dyDescent="0.25">
      <c r="A75" s="1" t="s">
        <v>142</v>
      </c>
      <c r="B75" s="1">
        <v>100869</v>
      </c>
      <c r="C75" s="6" t="s">
        <v>191</v>
      </c>
      <c r="D75" s="1" t="s">
        <v>49</v>
      </c>
      <c r="E75" s="2">
        <v>4</v>
      </c>
      <c r="F75" s="3">
        <v>357.33</v>
      </c>
      <c r="G75" s="3">
        <f t="shared" si="9"/>
        <v>72.716654999999989</v>
      </c>
      <c r="H75" s="3">
        <f t="shared" si="10"/>
        <v>430.04665499999999</v>
      </c>
      <c r="I75" s="3">
        <f t="shared" si="11"/>
        <v>1720.1866199999999</v>
      </c>
    </row>
    <row r="76" spans="1:9" x14ac:dyDescent="0.25">
      <c r="A76" s="1" t="s">
        <v>143</v>
      </c>
      <c r="B76" s="1">
        <v>89714</v>
      </c>
      <c r="C76" s="6" t="s">
        <v>59</v>
      </c>
      <c r="D76" s="1" t="s">
        <v>12</v>
      </c>
      <c r="E76" s="2">
        <v>48</v>
      </c>
      <c r="F76" s="3">
        <v>55.62</v>
      </c>
      <c r="G76" s="3">
        <f t="shared" si="9"/>
        <v>11.318669999999999</v>
      </c>
      <c r="H76" s="3">
        <f t="shared" si="10"/>
        <v>66.938670000000002</v>
      </c>
      <c r="I76" s="3">
        <f t="shared" si="11"/>
        <v>3213.0561600000001</v>
      </c>
    </row>
    <row r="77" spans="1:9" x14ac:dyDescent="0.25">
      <c r="A77" s="1" t="s">
        <v>144</v>
      </c>
      <c r="B77" s="1">
        <v>89482</v>
      </c>
      <c r="C77" s="6" t="s">
        <v>60</v>
      </c>
      <c r="D77" s="1" t="s">
        <v>49</v>
      </c>
      <c r="E77" s="2">
        <v>5</v>
      </c>
      <c r="F77" s="3">
        <v>35.380000000000003</v>
      </c>
      <c r="G77" s="3">
        <f t="shared" si="9"/>
        <v>7.1998300000000004</v>
      </c>
      <c r="H77" s="3">
        <f t="shared" si="10"/>
        <v>42.579830000000001</v>
      </c>
      <c r="I77" s="3">
        <f t="shared" si="11"/>
        <v>212.89915000000002</v>
      </c>
    </row>
    <row r="78" spans="1:9" x14ac:dyDescent="0.25">
      <c r="A78" s="1" t="s">
        <v>145</v>
      </c>
      <c r="B78" s="1">
        <v>41629</v>
      </c>
      <c r="C78" s="6" t="s">
        <v>61</v>
      </c>
      <c r="D78" s="1" t="s">
        <v>49</v>
      </c>
      <c r="E78" s="2">
        <v>5</v>
      </c>
      <c r="F78" s="8">
        <v>448.26</v>
      </c>
      <c r="G78" s="3">
        <f t="shared" si="9"/>
        <v>91.220909999999989</v>
      </c>
      <c r="H78" s="3">
        <f t="shared" si="10"/>
        <v>539.48090999999999</v>
      </c>
      <c r="I78" s="3">
        <f t="shared" si="11"/>
        <v>2697.4045500000002</v>
      </c>
    </row>
    <row r="79" spans="1:9" x14ac:dyDescent="0.25">
      <c r="A79" s="1" t="s">
        <v>146</v>
      </c>
      <c r="B79" s="1">
        <v>102623</v>
      </c>
      <c r="C79" s="6" t="s">
        <v>151</v>
      </c>
      <c r="D79" s="1" t="s">
        <v>49</v>
      </c>
      <c r="E79" s="2">
        <v>2</v>
      </c>
      <c r="F79" s="3">
        <v>886.39</v>
      </c>
      <c r="G79" s="3">
        <f t="shared" si="9"/>
        <v>180.38036499999998</v>
      </c>
      <c r="H79" s="3">
        <f t="shared" si="10"/>
        <v>1066.7703649999999</v>
      </c>
      <c r="I79" s="3">
        <f t="shared" si="11"/>
        <v>2133.5407299999997</v>
      </c>
    </row>
    <row r="80" spans="1:9" x14ac:dyDescent="0.25">
      <c r="A80" s="1" t="s">
        <v>147</v>
      </c>
      <c r="B80" s="1">
        <v>98052</v>
      </c>
      <c r="C80" s="6" t="s">
        <v>62</v>
      </c>
      <c r="D80" s="1" t="s">
        <v>49</v>
      </c>
      <c r="E80" s="2">
        <v>2</v>
      </c>
      <c r="F80" s="3">
        <v>1930.53</v>
      </c>
      <c r="G80" s="3">
        <f t="shared" si="9"/>
        <v>392.86285499999997</v>
      </c>
      <c r="H80" s="3">
        <f t="shared" si="10"/>
        <v>2323.3928550000001</v>
      </c>
      <c r="I80" s="3">
        <f t="shared" si="11"/>
        <v>4646.7857100000001</v>
      </c>
    </row>
    <row r="81" spans="1:9" x14ac:dyDescent="0.25">
      <c r="A81" s="1" t="s">
        <v>194</v>
      </c>
      <c r="B81" s="1">
        <v>98059</v>
      </c>
      <c r="C81" s="6" t="s">
        <v>188</v>
      </c>
      <c r="D81" s="1" t="s">
        <v>49</v>
      </c>
      <c r="E81" s="2">
        <v>1</v>
      </c>
      <c r="F81" s="3">
        <v>3477.47</v>
      </c>
      <c r="G81" s="3">
        <f t="shared" si="9"/>
        <v>707.66514499999994</v>
      </c>
      <c r="H81" s="3">
        <f t="shared" si="10"/>
        <v>4185.1351450000002</v>
      </c>
      <c r="I81" s="3">
        <f t="shared" si="11"/>
        <v>4185.1351450000002</v>
      </c>
    </row>
    <row r="82" spans="1:9" x14ac:dyDescent="0.25">
      <c r="A82" s="127" t="s">
        <v>76</v>
      </c>
      <c r="B82" s="127"/>
      <c r="C82" s="127"/>
      <c r="D82" s="127"/>
      <c r="E82" s="127"/>
      <c r="F82" s="127"/>
      <c r="G82" s="127"/>
      <c r="H82" s="127"/>
      <c r="I82" s="9">
        <f>SUM(I57:I81)</f>
        <v>30249.238365000001</v>
      </c>
    </row>
    <row r="83" spans="1:9" x14ac:dyDescent="0.25">
      <c r="A83" s="5">
        <v>10</v>
      </c>
      <c r="B83" s="5" t="s">
        <v>7</v>
      </c>
      <c r="C83" s="124" t="s">
        <v>63</v>
      </c>
      <c r="D83" s="125"/>
      <c r="E83" s="125"/>
      <c r="F83" s="125"/>
      <c r="G83" s="125"/>
      <c r="H83" s="125"/>
      <c r="I83" s="126"/>
    </row>
    <row r="84" spans="1:9" x14ac:dyDescent="0.25">
      <c r="A84" s="1" t="s">
        <v>41</v>
      </c>
      <c r="B84" s="1">
        <v>88485</v>
      </c>
      <c r="C84" s="7" t="s">
        <v>158</v>
      </c>
      <c r="D84" s="1" t="s">
        <v>11</v>
      </c>
      <c r="E84" s="2">
        <f>E23</f>
        <v>1475.05</v>
      </c>
      <c r="F84" s="3">
        <v>2.17</v>
      </c>
      <c r="G84" s="3">
        <f t="shared" ref="G84:G89" si="12">(F84*$G$2)</f>
        <v>0.44159499999999996</v>
      </c>
      <c r="H84" s="3">
        <f t="shared" ref="H84:H89" si="13">(F84+G84)</f>
        <v>2.6115949999999999</v>
      </c>
      <c r="I84" s="3">
        <f t="shared" ref="I84:I89" si="14">(H84*E84)</f>
        <v>3852.2332047499999</v>
      </c>
    </row>
    <row r="85" spans="1:9" x14ac:dyDescent="0.25">
      <c r="A85" s="1" t="s">
        <v>42</v>
      </c>
      <c r="B85" s="1">
        <v>88489</v>
      </c>
      <c r="C85" s="7" t="s">
        <v>159</v>
      </c>
      <c r="D85" s="1" t="s">
        <v>11</v>
      </c>
      <c r="E85" s="2">
        <f>E23</f>
        <v>1475.05</v>
      </c>
      <c r="F85" s="3">
        <v>13.99</v>
      </c>
      <c r="G85" s="3">
        <f t="shared" si="12"/>
        <v>2.846965</v>
      </c>
      <c r="H85" s="3">
        <f t="shared" si="13"/>
        <v>16.836964999999999</v>
      </c>
      <c r="I85" s="3">
        <f t="shared" si="14"/>
        <v>24835.365223249999</v>
      </c>
    </row>
    <row r="86" spans="1:9" x14ac:dyDescent="0.25">
      <c r="A86" s="1" t="s">
        <v>43</v>
      </c>
      <c r="B86" s="1">
        <v>102197</v>
      </c>
      <c r="C86" s="6" t="s">
        <v>160</v>
      </c>
      <c r="D86" s="1" t="s">
        <v>11</v>
      </c>
      <c r="E86" s="2">
        <v>91.56</v>
      </c>
      <c r="F86" s="3">
        <v>19.579999999999998</v>
      </c>
      <c r="G86" s="3">
        <f t="shared" si="12"/>
        <v>3.9845299999999995</v>
      </c>
      <c r="H86" s="3">
        <f t="shared" si="13"/>
        <v>23.564529999999998</v>
      </c>
      <c r="I86" s="3">
        <f t="shared" si="14"/>
        <v>2157.5683667999997</v>
      </c>
    </row>
    <row r="87" spans="1:9" x14ac:dyDescent="0.25">
      <c r="A87" s="1" t="s">
        <v>44</v>
      </c>
      <c r="B87" s="1">
        <v>102227</v>
      </c>
      <c r="C87" s="7" t="s">
        <v>161</v>
      </c>
      <c r="D87" s="1" t="s">
        <v>11</v>
      </c>
      <c r="E87" s="2">
        <f>E86</f>
        <v>91.56</v>
      </c>
      <c r="F87" s="3">
        <v>19.93</v>
      </c>
      <c r="G87" s="3">
        <f t="shared" si="12"/>
        <v>4.0557549999999996</v>
      </c>
      <c r="H87" s="3">
        <f t="shared" si="13"/>
        <v>23.985754999999997</v>
      </c>
      <c r="I87" s="3">
        <f t="shared" si="14"/>
        <v>2196.1357278</v>
      </c>
    </row>
    <row r="88" spans="1:9" ht="15" customHeight="1" x14ac:dyDescent="0.25">
      <c r="A88" s="1" t="s">
        <v>45</v>
      </c>
      <c r="B88" s="1">
        <v>88484</v>
      </c>
      <c r="C88" s="7" t="s">
        <v>163</v>
      </c>
      <c r="D88" s="1" t="s">
        <v>11</v>
      </c>
      <c r="E88" s="2">
        <f>E24</f>
        <v>476.72</v>
      </c>
      <c r="F88" s="3">
        <v>2.5299999999999998</v>
      </c>
      <c r="G88" s="3">
        <f t="shared" si="12"/>
        <v>0.51485499999999995</v>
      </c>
      <c r="H88" s="3">
        <f t="shared" si="13"/>
        <v>3.0448549999999996</v>
      </c>
      <c r="I88" s="3">
        <f t="shared" si="14"/>
        <v>1451.5432756</v>
      </c>
    </row>
    <row r="89" spans="1:9" x14ac:dyDescent="0.25">
      <c r="A89" s="1" t="s">
        <v>46</v>
      </c>
      <c r="B89" s="1">
        <v>88488</v>
      </c>
      <c r="C89" s="7" t="s">
        <v>162</v>
      </c>
      <c r="D89" s="1" t="s">
        <v>11</v>
      </c>
      <c r="E89" s="2">
        <f>E88</f>
        <v>476.72</v>
      </c>
      <c r="F89" s="3">
        <v>15.63</v>
      </c>
      <c r="G89" s="3">
        <f t="shared" si="12"/>
        <v>3.1807050000000001</v>
      </c>
      <c r="H89" s="3">
        <f t="shared" si="13"/>
        <v>18.810705000000002</v>
      </c>
      <c r="I89" s="3">
        <f t="shared" si="14"/>
        <v>8967.439287600002</v>
      </c>
    </row>
    <row r="90" spans="1:9" x14ac:dyDescent="0.25">
      <c r="A90" s="127" t="s">
        <v>77</v>
      </c>
      <c r="B90" s="127"/>
      <c r="C90" s="127"/>
      <c r="D90" s="127"/>
      <c r="E90" s="127"/>
      <c r="F90" s="127"/>
      <c r="G90" s="127"/>
      <c r="H90" s="127"/>
      <c r="I90" s="9">
        <f>SUM(I84:I89)</f>
        <v>43460.285085800002</v>
      </c>
    </row>
    <row r="91" spans="1:9" x14ac:dyDescent="0.25">
      <c r="A91" s="5">
        <v>11</v>
      </c>
      <c r="B91" s="5" t="s">
        <v>7</v>
      </c>
      <c r="C91" s="124" t="s">
        <v>64</v>
      </c>
      <c r="D91" s="125"/>
      <c r="E91" s="125"/>
      <c r="F91" s="125"/>
      <c r="G91" s="125"/>
      <c r="H91" s="125"/>
      <c r="I91" s="126"/>
    </row>
    <row r="92" spans="1:9" x14ac:dyDescent="0.25">
      <c r="A92" s="1" t="s">
        <v>47</v>
      </c>
      <c r="B92" s="1">
        <v>99803</v>
      </c>
      <c r="C92" s="6" t="s">
        <v>164</v>
      </c>
      <c r="D92" s="1" t="s">
        <v>11</v>
      </c>
      <c r="E92" s="2">
        <v>321.73</v>
      </c>
      <c r="F92" s="3">
        <v>1.72</v>
      </c>
      <c r="G92" s="3">
        <f>(F92*$G$2)</f>
        <v>0.35002</v>
      </c>
      <c r="H92" s="3">
        <f>(F92+G92)</f>
        <v>2.07002</v>
      </c>
      <c r="I92" s="3">
        <f>(H92*E92)</f>
        <v>665.9875346</v>
      </c>
    </row>
    <row r="93" spans="1:9" ht="15" customHeight="1" x14ac:dyDescent="0.25">
      <c r="A93" s="117" t="s">
        <v>0</v>
      </c>
      <c r="B93" s="117" t="s">
        <v>1</v>
      </c>
      <c r="C93" s="118" t="s">
        <v>203</v>
      </c>
      <c r="D93" s="117" t="s">
        <v>2</v>
      </c>
      <c r="E93" s="119" t="s">
        <v>3</v>
      </c>
      <c r="F93" s="112" t="s">
        <v>4</v>
      </c>
      <c r="G93" s="69" t="s">
        <v>14</v>
      </c>
      <c r="H93" s="113" t="s">
        <v>5</v>
      </c>
      <c r="I93" s="115" t="s">
        <v>6</v>
      </c>
    </row>
    <row r="94" spans="1:9" x14ac:dyDescent="0.25">
      <c r="A94" s="117"/>
      <c r="B94" s="117"/>
      <c r="C94" s="118"/>
      <c r="D94" s="117"/>
      <c r="E94" s="119"/>
      <c r="F94" s="112"/>
      <c r="G94" s="4">
        <f>G2</f>
        <v>0.20349999999999999</v>
      </c>
      <c r="H94" s="114"/>
      <c r="I94" s="116"/>
    </row>
    <row r="95" spans="1:9" x14ac:dyDescent="0.25">
      <c r="A95" s="1" t="s">
        <v>48</v>
      </c>
      <c r="B95" s="1">
        <v>99808</v>
      </c>
      <c r="C95" s="7" t="s">
        <v>165</v>
      </c>
      <c r="D95" s="1" t="s">
        <v>11</v>
      </c>
      <c r="E95" s="2">
        <f>E27</f>
        <v>75.91</v>
      </c>
      <c r="F95" s="3">
        <v>3.08</v>
      </c>
      <c r="G95" s="3">
        <f>(F95*$G$2)</f>
        <v>0.62678</v>
      </c>
      <c r="H95" s="3">
        <f>(F95+G95)</f>
        <v>3.7067800000000002</v>
      </c>
      <c r="I95" s="3">
        <f>(H95*E95)</f>
        <v>281.3816698</v>
      </c>
    </row>
    <row r="96" spans="1:9" x14ac:dyDescent="0.25">
      <c r="A96" s="127" t="s">
        <v>17</v>
      </c>
      <c r="B96" s="127"/>
      <c r="C96" s="127"/>
      <c r="D96" s="127"/>
      <c r="E96" s="127"/>
      <c r="F96" s="127"/>
      <c r="G96" s="127"/>
      <c r="H96" s="127"/>
      <c r="I96" s="9">
        <f>SUM(I92:I95)</f>
        <v>947.36920439999994</v>
      </c>
    </row>
    <row r="97" spans="1:9" x14ac:dyDescent="0.25">
      <c r="A97" s="5">
        <v>12</v>
      </c>
      <c r="B97" s="5"/>
      <c r="C97" s="124" t="s">
        <v>18</v>
      </c>
      <c r="D97" s="125"/>
      <c r="E97" s="125"/>
      <c r="F97" s="125"/>
      <c r="G97" s="125"/>
      <c r="H97" s="125"/>
      <c r="I97" s="126"/>
    </row>
    <row r="98" spans="1:9" x14ac:dyDescent="0.25">
      <c r="A98" s="127" t="s">
        <v>19</v>
      </c>
      <c r="B98" s="127"/>
      <c r="C98" s="127"/>
      <c r="D98" s="127"/>
      <c r="E98" s="127"/>
      <c r="F98" s="127"/>
      <c r="G98" s="127"/>
      <c r="H98" s="127"/>
      <c r="I98" s="9">
        <f>I96+I90+I82+I55+I48+I44+I28+I25+I18+I12+I5</f>
        <v>459894.61011929996</v>
      </c>
    </row>
    <row r="100" spans="1:9" x14ac:dyDescent="0.25">
      <c r="E100" s="15"/>
    </row>
    <row r="107" spans="1:9" x14ac:dyDescent="0.25">
      <c r="D107" s="70"/>
    </row>
    <row r="108" spans="1:9" x14ac:dyDescent="0.25">
      <c r="D108" s="70"/>
    </row>
    <row r="109" spans="1:9" x14ac:dyDescent="0.25">
      <c r="D109" s="70"/>
    </row>
  </sheetData>
  <mergeCells count="64">
    <mergeCell ref="A25:H25"/>
    <mergeCell ref="C26:I26"/>
    <mergeCell ref="A28:H28"/>
    <mergeCell ref="C83:I83"/>
    <mergeCell ref="A90:H90"/>
    <mergeCell ref="C29:I29"/>
    <mergeCell ref="A44:H44"/>
    <mergeCell ref="A82:H82"/>
    <mergeCell ref="C45:I45"/>
    <mergeCell ref="C13:I13"/>
    <mergeCell ref="A18:H18"/>
    <mergeCell ref="C19:I19"/>
    <mergeCell ref="C3:I3"/>
    <mergeCell ref="A1:A2"/>
    <mergeCell ref="B1:B2"/>
    <mergeCell ref="C1:C2"/>
    <mergeCell ref="D1:D2"/>
    <mergeCell ref="E1:E2"/>
    <mergeCell ref="F1:F2"/>
    <mergeCell ref="H1:H2"/>
    <mergeCell ref="I1:I2"/>
    <mergeCell ref="A12:H12"/>
    <mergeCell ref="A5:H5"/>
    <mergeCell ref="C6:I6"/>
    <mergeCell ref="C97:I97"/>
    <mergeCell ref="A98:H98"/>
    <mergeCell ref="A48:H48"/>
    <mergeCell ref="C49:I49"/>
    <mergeCell ref="A55:H55"/>
    <mergeCell ref="C56:I56"/>
    <mergeCell ref="C91:I91"/>
    <mergeCell ref="A96:H96"/>
    <mergeCell ref="A65:A66"/>
    <mergeCell ref="B65:B66"/>
    <mergeCell ref="C65:C66"/>
    <mergeCell ref="D65:D66"/>
    <mergeCell ref="E65:E66"/>
    <mergeCell ref="F65:F66"/>
    <mergeCell ref="H65:H66"/>
    <mergeCell ref="I65:I66"/>
    <mergeCell ref="F21:F22"/>
    <mergeCell ref="H21:H22"/>
    <mergeCell ref="I21:I22"/>
    <mergeCell ref="A38:A39"/>
    <mergeCell ref="B38:B39"/>
    <mergeCell ref="C38:C39"/>
    <mergeCell ref="D38:D39"/>
    <mergeCell ref="E38:E39"/>
    <mergeCell ref="F38:F39"/>
    <mergeCell ref="H38:H39"/>
    <mergeCell ref="I38:I39"/>
    <mergeCell ref="A21:A22"/>
    <mergeCell ref="B21:B22"/>
    <mergeCell ref="C21:C22"/>
    <mergeCell ref="D21:D22"/>
    <mergeCell ref="E21:E22"/>
    <mergeCell ref="F93:F94"/>
    <mergeCell ref="H93:H94"/>
    <mergeCell ref="I93:I94"/>
    <mergeCell ref="A93:A94"/>
    <mergeCell ref="B93:B94"/>
    <mergeCell ref="C93:C94"/>
    <mergeCell ref="D93:D94"/>
    <mergeCell ref="E93:E94"/>
  </mergeCells>
  <pageMargins left="0.27559055118110237" right="0" top="0.78740157480314965" bottom="0.78740157480314965" header="0.31496062992125984" footer="0.31496062992125984"/>
  <pageSetup paperSize="9" fitToHeight="0" orientation="landscape" horizontalDpi="4294967293" verticalDpi="360" r:id="rId1"/>
  <headerFooter>
    <oddHeader>&amp;C&amp;12&amp;K00-040PREFEITURA MUNICIPAL DE TAVARES/RS - ADM. 2021-2024&amp;9
&amp;10ORÇAMENTO REFORMA E ADAPTAÇÃO CRAS DE TAVARES</oddHeader>
    <oddFooter>&amp;C&amp;K00-034Tavares, 07 de outubro de 2021.</oddFooter>
  </headerFooter>
  <rowBreaks count="2" manualBreakCount="2">
    <brk id="20" max="8" man="1"/>
    <brk id="92" max="8" man="1"/>
  </rowBreaks>
  <ignoredErrors>
    <ignoredError sqref="E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Layout" topLeftCell="A21" zoomScaleNormal="100" zoomScaleSheetLayoutView="100" workbookViewId="0">
      <selection activeCell="I43" sqref="I43"/>
    </sheetView>
  </sheetViews>
  <sheetFormatPr defaultRowHeight="12.75" x14ac:dyDescent="0.25"/>
  <cols>
    <col min="1" max="1" width="12.42578125" style="20" bestFit="1" customWidth="1"/>
    <col min="2" max="2" width="39.140625" style="20" customWidth="1"/>
    <col min="3" max="3" width="13" style="20" customWidth="1"/>
    <col min="4" max="4" width="10.7109375" style="20" customWidth="1"/>
    <col min="5" max="8" width="10.28515625" style="20" customWidth="1"/>
    <col min="9" max="9" width="10.42578125" style="20" customWidth="1"/>
    <col min="10" max="10" width="10" style="20" bestFit="1" customWidth="1"/>
    <col min="11" max="16384" width="9.140625" style="20"/>
  </cols>
  <sheetData>
    <row r="1" spans="1:10" ht="15" x14ac:dyDescent="0.25">
      <c r="A1" s="162" t="s">
        <v>83</v>
      </c>
      <c r="B1" s="162"/>
      <c r="C1" s="162"/>
      <c r="D1" s="162"/>
      <c r="E1" s="162"/>
      <c r="F1" s="162"/>
      <c r="G1" s="162"/>
      <c r="H1" s="162"/>
      <c r="I1" s="162"/>
    </row>
    <row r="2" spans="1:10" ht="15" x14ac:dyDescent="0.25">
      <c r="A2" s="163" t="s">
        <v>84</v>
      </c>
      <c r="B2" s="163"/>
      <c r="C2" s="163"/>
      <c r="D2" s="163"/>
      <c r="E2" s="163"/>
      <c r="F2" s="163"/>
      <c r="G2" s="163"/>
      <c r="H2" s="163"/>
      <c r="I2" s="163"/>
    </row>
    <row r="3" spans="1:10" x14ac:dyDescent="0.25">
      <c r="A3" s="164" t="s">
        <v>201</v>
      </c>
      <c r="B3" s="164"/>
      <c r="C3" s="164"/>
      <c r="D3" s="164"/>
      <c r="E3" s="164"/>
      <c r="F3" s="164"/>
      <c r="G3" s="164"/>
      <c r="H3" s="164"/>
      <c r="I3" s="164"/>
    </row>
    <row r="4" spans="1:10" x14ac:dyDescent="0.25">
      <c r="A4" s="21"/>
      <c r="B4" s="21"/>
      <c r="C4" s="22"/>
      <c r="D4" s="22"/>
      <c r="G4" s="22"/>
    </row>
    <row r="5" spans="1:10" s="27" customFormat="1" ht="25.5" customHeight="1" x14ac:dyDescent="0.25">
      <c r="A5" s="23" t="s">
        <v>0</v>
      </c>
      <c r="B5" s="24" t="s">
        <v>85</v>
      </c>
      <c r="C5" s="25" t="s">
        <v>86</v>
      </c>
      <c r="D5" s="26" t="s">
        <v>87</v>
      </c>
      <c r="E5" s="110" t="s">
        <v>196</v>
      </c>
      <c r="F5" s="110" t="s">
        <v>197</v>
      </c>
      <c r="G5" s="110" t="s">
        <v>198</v>
      </c>
      <c r="H5" s="111" t="s">
        <v>199</v>
      </c>
      <c r="I5" s="111" t="s">
        <v>200</v>
      </c>
    </row>
    <row r="6" spans="1:10" ht="12.75" customHeight="1" x14ac:dyDescent="0.25">
      <c r="A6" s="159">
        <f>Orçamento!A3</f>
        <v>1</v>
      </c>
      <c r="B6" s="160" t="str">
        <f>Orçamento!C3</f>
        <v>SERVIÇOS INICIAIS</v>
      </c>
      <c r="C6" s="161">
        <f>Orçamento!I5</f>
        <v>609.27187500000002</v>
      </c>
      <c r="D6" s="147">
        <f>C6/$A$29</f>
        <v>1.3248076006847536E-3</v>
      </c>
      <c r="E6" s="28">
        <v>1</v>
      </c>
      <c r="F6" s="28"/>
      <c r="G6" s="28"/>
      <c r="H6" s="28"/>
      <c r="I6" s="28"/>
    </row>
    <row r="7" spans="1:10" x14ac:dyDescent="0.2">
      <c r="A7" s="159"/>
      <c r="B7" s="160"/>
      <c r="C7" s="161"/>
      <c r="D7" s="147"/>
      <c r="E7" s="29">
        <f>$C6*E6</f>
        <v>609.27187500000002</v>
      </c>
      <c r="F7" s="29">
        <f>$C$6*F6</f>
        <v>0</v>
      </c>
      <c r="G7" s="29">
        <f>$C$6*G6</f>
        <v>0</v>
      </c>
      <c r="H7" s="29">
        <f>$C$6*H6</f>
        <v>0</v>
      </c>
      <c r="I7" s="29">
        <f>$C$6*I6</f>
        <v>0</v>
      </c>
    </row>
    <row r="8" spans="1:10" ht="12.75" customHeight="1" x14ac:dyDescent="0.25">
      <c r="A8" s="141">
        <f>Orçamento!A6</f>
        <v>2</v>
      </c>
      <c r="B8" s="143" t="str">
        <f>Orçamento!C6</f>
        <v>PAREDES</v>
      </c>
      <c r="C8" s="145">
        <f>Orçamento!I12</f>
        <v>24628.694426450002</v>
      </c>
      <c r="D8" s="147">
        <f>C8/$A$29</f>
        <v>5.3552909480850716E-2</v>
      </c>
      <c r="E8" s="28">
        <v>1</v>
      </c>
      <c r="F8" s="31"/>
      <c r="G8" s="28"/>
      <c r="H8" s="28"/>
      <c r="I8" s="28"/>
      <c r="J8" s="30"/>
    </row>
    <row r="9" spans="1:10" x14ac:dyDescent="0.2">
      <c r="A9" s="159"/>
      <c r="B9" s="160"/>
      <c r="C9" s="161"/>
      <c r="D9" s="147"/>
      <c r="E9" s="29">
        <f>$C$8*E8</f>
        <v>24628.694426450002</v>
      </c>
      <c r="F9" s="29">
        <f t="shared" ref="F9:I9" si="0">$C$8*F8</f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30"/>
    </row>
    <row r="10" spans="1:10" x14ac:dyDescent="0.25">
      <c r="A10" s="141">
        <f>Orçamento!A13</f>
        <v>3</v>
      </c>
      <c r="B10" s="143" t="str">
        <f>Orçamento!C13</f>
        <v>COBERTURAS</v>
      </c>
      <c r="C10" s="145">
        <f>Orçamento!I18</f>
        <v>99649.349168899993</v>
      </c>
      <c r="D10" s="147">
        <f t="shared" ref="D10" si="1">C10/$A$29</f>
        <v>0.21667866284201556</v>
      </c>
      <c r="E10" s="28"/>
      <c r="F10" s="31"/>
      <c r="G10" s="31">
        <v>0.30499999999999999</v>
      </c>
      <c r="H10" s="28">
        <v>0.34749999999999998</v>
      </c>
      <c r="I10" s="28">
        <v>0.34749999999999998</v>
      </c>
      <c r="J10" s="30"/>
    </row>
    <row r="11" spans="1:10" x14ac:dyDescent="0.2">
      <c r="A11" s="142"/>
      <c r="B11" s="144"/>
      <c r="C11" s="146"/>
      <c r="D11" s="147"/>
      <c r="E11" s="29">
        <f>$C$10*E10</f>
        <v>0</v>
      </c>
      <c r="F11" s="29">
        <f t="shared" ref="F11:I11" si="2">$C$10*F10</f>
        <v>0</v>
      </c>
      <c r="G11" s="29">
        <f t="shared" si="2"/>
        <v>30393.051496514498</v>
      </c>
      <c r="H11" s="29">
        <f t="shared" si="2"/>
        <v>34628.148836192748</v>
      </c>
      <c r="I11" s="29">
        <f t="shared" si="2"/>
        <v>34628.148836192748</v>
      </c>
      <c r="J11" s="30"/>
    </row>
    <row r="12" spans="1:10" x14ac:dyDescent="0.25">
      <c r="A12" s="141">
        <f>Orçamento!A19</f>
        <v>4</v>
      </c>
      <c r="B12" s="143" t="str">
        <f>Orçamento!C19</f>
        <v>REVESTIMENTOS (chapisco e reboco)</v>
      </c>
      <c r="C12" s="145">
        <f>Orçamento!I25</f>
        <v>75483.874190050003</v>
      </c>
      <c r="D12" s="147">
        <f t="shared" ref="D12" si="3">C12/$A$29</f>
        <v>0.16413298292508569</v>
      </c>
      <c r="E12" s="28">
        <v>0.33329999999999999</v>
      </c>
      <c r="F12" s="28">
        <v>0.33329999999999999</v>
      </c>
      <c r="G12" s="28">
        <v>0.33339999999999997</v>
      </c>
      <c r="H12" s="28"/>
      <c r="I12" s="28"/>
      <c r="J12" s="30"/>
    </row>
    <row r="13" spans="1:10" x14ac:dyDescent="0.2">
      <c r="A13" s="142"/>
      <c r="B13" s="144"/>
      <c r="C13" s="146"/>
      <c r="D13" s="147"/>
      <c r="E13" s="29">
        <f>$C$12*E12</f>
        <v>25158.775267543664</v>
      </c>
      <c r="F13" s="29">
        <f t="shared" ref="F13:I13" si="4">$C$12*F12</f>
        <v>25158.775267543664</v>
      </c>
      <c r="G13" s="29">
        <f t="shared" si="4"/>
        <v>25166.323654962667</v>
      </c>
      <c r="H13" s="29">
        <f t="shared" si="4"/>
        <v>0</v>
      </c>
      <c r="I13" s="29">
        <f t="shared" si="4"/>
        <v>0</v>
      </c>
      <c r="J13" s="30"/>
    </row>
    <row r="14" spans="1:10" x14ac:dyDescent="0.25">
      <c r="A14" s="141">
        <f>Orçamento!A26</f>
        <v>5</v>
      </c>
      <c r="B14" s="143" t="str">
        <f>Orçamento!C26</f>
        <v>REVESTIMENTOS (azulejo)</v>
      </c>
      <c r="C14" s="145">
        <f>Orçamento!I28</f>
        <v>4689.38997105</v>
      </c>
      <c r="D14" s="147">
        <f t="shared" ref="D14" si="5">C14/$A$29</f>
        <v>1.0196662165345967E-2</v>
      </c>
      <c r="E14" s="28"/>
      <c r="F14" s="28">
        <v>1</v>
      </c>
      <c r="G14" s="28"/>
      <c r="H14" s="28"/>
      <c r="I14" s="28"/>
      <c r="J14" s="30"/>
    </row>
    <row r="15" spans="1:10" x14ac:dyDescent="0.2">
      <c r="A15" s="142"/>
      <c r="B15" s="144"/>
      <c r="C15" s="146"/>
      <c r="D15" s="147"/>
      <c r="E15" s="29">
        <f>$C$14*E14</f>
        <v>0</v>
      </c>
      <c r="F15" s="29">
        <f t="shared" ref="F15:I15" si="6">$C$14*F14</f>
        <v>4689.38997105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30"/>
    </row>
    <row r="16" spans="1:10" x14ac:dyDescent="0.25">
      <c r="A16" s="141">
        <f>Orçamento!A29</f>
        <v>6</v>
      </c>
      <c r="B16" s="143" t="str">
        <f>Orçamento!C29</f>
        <v>ESQUADRIAS</v>
      </c>
      <c r="C16" s="145">
        <f>Orçamento!I44</f>
        <v>102063.76886674999</v>
      </c>
      <c r="D16" s="147">
        <f t="shared" ref="D16" si="7">C16/$A$29</f>
        <v>0.22192860412143972</v>
      </c>
      <c r="E16" s="28">
        <v>0.1221</v>
      </c>
      <c r="F16" s="28">
        <v>0.43890000000000001</v>
      </c>
      <c r="G16" s="28">
        <v>0.2195</v>
      </c>
      <c r="H16" s="28">
        <v>0.2195</v>
      </c>
      <c r="I16" s="28"/>
      <c r="J16" s="30"/>
    </row>
    <row r="17" spans="1:10" x14ac:dyDescent="0.2">
      <c r="A17" s="142"/>
      <c r="B17" s="144"/>
      <c r="C17" s="146"/>
      <c r="D17" s="147"/>
      <c r="E17" s="29">
        <f>$C$16*E16</f>
        <v>12461.986178630174</v>
      </c>
      <c r="F17" s="29">
        <f t="shared" ref="F17:I17" si="8">$C$16*F16</f>
        <v>44795.788155616574</v>
      </c>
      <c r="G17" s="29">
        <f t="shared" si="8"/>
        <v>22402.997266251623</v>
      </c>
      <c r="H17" s="29">
        <f t="shared" si="8"/>
        <v>22402.997266251623</v>
      </c>
      <c r="I17" s="29">
        <f t="shared" si="8"/>
        <v>0</v>
      </c>
      <c r="J17" s="30"/>
    </row>
    <row r="18" spans="1:10" x14ac:dyDescent="0.25">
      <c r="A18" s="141">
        <f>Orçamento!A45</f>
        <v>7</v>
      </c>
      <c r="B18" s="143" t="str">
        <f>Orçamento!C45</f>
        <v>CONTRAPISO E PISO</v>
      </c>
      <c r="C18" s="145">
        <f>Orçamento!I48</f>
        <v>36129.861180900007</v>
      </c>
      <c r="D18" s="147">
        <f t="shared" ref="D18" si="9">C18/$A$29</f>
        <v>7.856117550829235E-2</v>
      </c>
      <c r="E18" s="28"/>
      <c r="F18" s="28"/>
      <c r="G18" s="28"/>
      <c r="H18" s="28">
        <v>0.5</v>
      </c>
      <c r="I18" s="28">
        <v>0.5</v>
      </c>
      <c r="J18" s="30"/>
    </row>
    <row r="19" spans="1:10" x14ac:dyDescent="0.2">
      <c r="A19" s="142"/>
      <c r="B19" s="144"/>
      <c r="C19" s="146"/>
      <c r="D19" s="147"/>
      <c r="E19" s="29">
        <f>$C$18*E18</f>
        <v>0</v>
      </c>
      <c r="F19" s="29">
        <f t="shared" ref="F19:I19" si="10">$C$18*F18</f>
        <v>0</v>
      </c>
      <c r="G19" s="29">
        <f t="shared" si="10"/>
        <v>0</v>
      </c>
      <c r="H19" s="29">
        <f t="shared" si="10"/>
        <v>18064.930590450003</v>
      </c>
      <c r="I19" s="29">
        <f t="shared" si="10"/>
        <v>18064.930590450003</v>
      </c>
      <c r="J19" s="30"/>
    </row>
    <row r="20" spans="1:10" x14ac:dyDescent="0.25">
      <c r="A20" s="141">
        <f>Orçamento!A49</f>
        <v>8</v>
      </c>
      <c r="B20" s="143" t="str">
        <f>Orçamento!C49</f>
        <v>INSTALAÇÕES ELÉTRICAS</v>
      </c>
      <c r="C20" s="145">
        <f>Orçamento!I55</f>
        <v>41983.507785000002</v>
      </c>
      <c r="D20" s="147">
        <f t="shared" ref="D20" si="11">C20/$A$29</f>
        <v>9.1289410358841083E-2</v>
      </c>
      <c r="E20" s="28">
        <v>0.33329999999999999</v>
      </c>
      <c r="F20" s="28">
        <v>0.33329999999999999</v>
      </c>
      <c r="G20" s="28">
        <v>0.33339999999999997</v>
      </c>
      <c r="H20" s="28"/>
      <c r="I20" s="28"/>
      <c r="J20" s="30"/>
    </row>
    <row r="21" spans="1:10" x14ac:dyDescent="0.2">
      <c r="A21" s="142"/>
      <c r="B21" s="144"/>
      <c r="C21" s="146"/>
      <c r="D21" s="147"/>
      <c r="E21" s="29">
        <f>$C$20*E20</f>
        <v>13993.1031447405</v>
      </c>
      <c r="F21" s="29">
        <f t="shared" ref="F21:I21" si="12">$C$20*F20</f>
        <v>13993.1031447405</v>
      </c>
      <c r="G21" s="29">
        <f t="shared" si="12"/>
        <v>13997.301495518999</v>
      </c>
      <c r="H21" s="29">
        <f t="shared" si="12"/>
        <v>0</v>
      </c>
      <c r="I21" s="29">
        <f t="shared" si="12"/>
        <v>0</v>
      </c>
      <c r="J21" s="30"/>
    </row>
    <row r="22" spans="1:10" x14ac:dyDescent="0.25">
      <c r="A22" s="141">
        <f>Orçamento!A56</f>
        <v>9</v>
      </c>
      <c r="B22" s="143" t="str">
        <f>Orçamento!C56</f>
        <v>INSTALAÇÕES HIDROSSANITÁRIAS</v>
      </c>
      <c r="C22" s="145">
        <f>Orçamento!I82</f>
        <v>30249.238365000001</v>
      </c>
      <c r="D22" s="147">
        <f t="shared" ref="D22:D26" si="13">C22/$A$29</f>
        <v>6.577428328014788E-2</v>
      </c>
      <c r="E22" s="28">
        <v>0.5</v>
      </c>
      <c r="F22" s="28">
        <v>0.1109</v>
      </c>
      <c r="G22" s="28"/>
      <c r="H22" s="28">
        <v>0.3891</v>
      </c>
      <c r="I22" s="28"/>
      <c r="J22" s="30"/>
    </row>
    <row r="23" spans="1:10" x14ac:dyDescent="0.2">
      <c r="A23" s="142"/>
      <c r="B23" s="144"/>
      <c r="C23" s="146"/>
      <c r="D23" s="147"/>
      <c r="E23" s="29">
        <f>$C$22*E22</f>
        <v>15124.619182500001</v>
      </c>
      <c r="F23" s="29">
        <f t="shared" ref="F23:I23" si="14">$C$22*F22</f>
        <v>3354.6405346785</v>
      </c>
      <c r="G23" s="29">
        <f t="shared" si="14"/>
        <v>0</v>
      </c>
      <c r="H23" s="29">
        <f t="shared" si="14"/>
        <v>11769.978647821501</v>
      </c>
      <c r="I23" s="29">
        <f t="shared" si="14"/>
        <v>0</v>
      </c>
      <c r="J23" s="30"/>
    </row>
    <row r="24" spans="1:10" x14ac:dyDescent="0.25">
      <c r="A24" s="141">
        <f>Orçamento!A83</f>
        <v>10</v>
      </c>
      <c r="B24" s="143" t="str">
        <f>Orçamento!C83</f>
        <v>PINTURAS</v>
      </c>
      <c r="C24" s="145">
        <f>Orçamento!I90</f>
        <v>43460.285085800002</v>
      </c>
      <c r="D24" s="147">
        <f t="shared" si="13"/>
        <v>9.4500531490304032E-2</v>
      </c>
      <c r="E24" s="28"/>
      <c r="F24" s="28"/>
      <c r="G24" s="28"/>
      <c r="H24" s="28">
        <v>0.11749999999999999</v>
      </c>
      <c r="I24" s="28">
        <v>0.88249999999999995</v>
      </c>
      <c r="J24" s="30"/>
    </row>
    <row r="25" spans="1:10" x14ac:dyDescent="0.2">
      <c r="A25" s="142"/>
      <c r="B25" s="144"/>
      <c r="C25" s="146"/>
      <c r="D25" s="147"/>
      <c r="E25" s="29">
        <f>$C$24*E24</f>
        <v>0</v>
      </c>
      <c r="F25" s="29">
        <f t="shared" ref="F25:I25" si="15">$C$24*F24</f>
        <v>0</v>
      </c>
      <c r="G25" s="29">
        <f t="shared" si="15"/>
        <v>0</v>
      </c>
      <c r="H25" s="29">
        <f t="shared" si="15"/>
        <v>5106.5834975814996</v>
      </c>
      <c r="I25" s="29">
        <f t="shared" si="15"/>
        <v>38353.701588218501</v>
      </c>
      <c r="J25" s="30"/>
    </row>
    <row r="26" spans="1:10" x14ac:dyDescent="0.25">
      <c r="A26" s="141">
        <f>Orçamento!A91</f>
        <v>11</v>
      </c>
      <c r="B26" s="143" t="str">
        <f>Orçamento!C91</f>
        <v>SERVIÇOS COMPLEMENTARES (limpeza/arremates)</v>
      </c>
      <c r="C26" s="145">
        <f>Orçamento!I96</f>
        <v>947.36920439999994</v>
      </c>
      <c r="D26" s="147">
        <f t="shared" si="13"/>
        <v>2.0599702269923225E-3</v>
      </c>
      <c r="E26" s="28"/>
      <c r="F26" s="28"/>
      <c r="G26" s="28"/>
      <c r="H26" s="28"/>
      <c r="I26" s="28">
        <v>1</v>
      </c>
      <c r="J26" s="30"/>
    </row>
    <row r="27" spans="1:10" x14ac:dyDescent="0.2">
      <c r="A27" s="142"/>
      <c r="B27" s="144"/>
      <c r="C27" s="146"/>
      <c r="D27" s="147"/>
      <c r="E27" s="29">
        <f>$C$26*E26</f>
        <v>0</v>
      </c>
      <c r="F27" s="29">
        <f t="shared" ref="F27:I27" si="16">$C$26*F26</f>
        <v>0</v>
      </c>
      <c r="G27" s="29">
        <f t="shared" si="16"/>
        <v>0</v>
      </c>
      <c r="H27" s="29">
        <f t="shared" si="16"/>
        <v>0</v>
      </c>
      <c r="I27" s="29">
        <f t="shared" si="16"/>
        <v>947.36920439999994</v>
      </c>
      <c r="J27" s="30"/>
    </row>
    <row r="28" spans="1:10" ht="12.75" customHeight="1" x14ac:dyDescent="0.25">
      <c r="A28" s="32" t="s">
        <v>88</v>
      </c>
      <c r="B28" s="149" t="s">
        <v>89</v>
      </c>
      <c r="C28" s="157" t="s">
        <v>90</v>
      </c>
      <c r="D28" s="158"/>
      <c r="E28" s="33">
        <f>E32/$A$29</f>
        <v>0.19999462496636997</v>
      </c>
      <c r="F28" s="33">
        <f>F32/$A$29</f>
        <v>0.20002777821154707</v>
      </c>
      <c r="G28" s="33">
        <f>G32/$A$29</f>
        <v>0.19995814669233197</v>
      </c>
      <c r="H28" s="33">
        <f>H32/$A$29</f>
        <v>0.19998633777081884</v>
      </c>
      <c r="I28" s="33">
        <f>I32/$A$29</f>
        <v>0.2000331123589322</v>
      </c>
      <c r="J28" s="30"/>
    </row>
    <row r="29" spans="1:10" x14ac:dyDescent="0.25">
      <c r="A29" s="35">
        <f>SUM(C6:C27)</f>
        <v>459894.61011929996</v>
      </c>
      <c r="B29" s="149"/>
      <c r="C29" s="153" t="s">
        <v>91</v>
      </c>
      <c r="D29" s="154"/>
      <c r="E29" s="36">
        <f>E32-E30</f>
        <v>91976.450074864333</v>
      </c>
      <c r="F29" s="36">
        <f>F32-F30</f>
        <v>91991.697073629242</v>
      </c>
      <c r="G29" s="36">
        <f>G32-G30</f>
        <v>91959.673913247796</v>
      </c>
      <c r="H29" s="36">
        <f>H32-H30</f>
        <v>91972.638838297367</v>
      </c>
      <c r="I29" s="36">
        <f>I32-I30</f>
        <v>91994.150219261253</v>
      </c>
    </row>
    <row r="30" spans="1:10" x14ac:dyDescent="0.2">
      <c r="A30" s="37"/>
      <c r="B30" s="149"/>
      <c r="C30" s="151" t="s">
        <v>92</v>
      </c>
      <c r="D30" s="152"/>
      <c r="E30" s="38"/>
      <c r="F30" s="38"/>
      <c r="G30" s="38"/>
      <c r="H30" s="34"/>
      <c r="I30" s="34"/>
    </row>
    <row r="31" spans="1:10" x14ac:dyDescent="0.25">
      <c r="A31" s="39"/>
      <c r="B31" s="149"/>
      <c r="C31" s="153" t="s">
        <v>93</v>
      </c>
      <c r="D31" s="154"/>
      <c r="E31" s="40" t="s">
        <v>94</v>
      </c>
      <c r="F31" s="40" t="s">
        <v>94</v>
      </c>
      <c r="G31" s="40" t="s">
        <v>94</v>
      </c>
      <c r="H31" s="40" t="s">
        <v>94</v>
      </c>
      <c r="I31" s="40" t="s">
        <v>94</v>
      </c>
    </row>
    <row r="32" spans="1:10" x14ac:dyDescent="0.25">
      <c r="A32" s="39"/>
      <c r="B32" s="150"/>
      <c r="C32" s="155" t="s">
        <v>95</v>
      </c>
      <c r="D32" s="156"/>
      <c r="E32" s="41">
        <f>E7+E9+E11+E13+E15+E17+E19+E21+E23+E25+E27</f>
        <v>91976.450074864333</v>
      </c>
      <c r="F32" s="41">
        <f>F7+F9+F11+F13+F15+F17+F19+F21+F23+F25+F27</f>
        <v>91991.697073629242</v>
      </c>
      <c r="G32" s="41">
        <f>G7+G9+G11+G13+G15+G17+G19+G21+G23+G25+G27</f>
        <v>91959.673913247796</v>
      </c>
      <c r="H32" s="41">
        <f>H7+H9+H11+H13+H15+H17+H19+H21+H23+H25+H27</f>
        <v>91972.638838297367</v>
      </c>
      <c r="I32" s="41">
        <f>I7+I9+I11+I13+I15+I17+I19+I21+I23+I25+I27</f>
        <v>91994.150219261253</v>
      </c>
    </row>
    <row r="33" spans="1:9" x14ac:dyDescent="0.25">
      <c r="A33" s="39"/>
      <c r="B33" s="148" t="s">
        <v>96</v>
      </c>
      <c r="C33" s="151" t="s">
        <v>90</v>
      </c>
      <c r="D33" s="152"/>
      <c r="E33" s="33">
        <f>E28</f>
        <v>0.19999462496636997</v>
      </c>
      <c r="F33" s="33">
        <f t="shared" ref="F33:I34" si="17">E33+F28</f>
        <v>0.40002240317791704</v>
      </c>
      <c r="G33" s="33">
        <f t="shared" si="17"/>
        <v>0.59998054987024907</v>
      </c>
      <c r="H33" s="33">
        <f t="shared" si="17"/>
        <v>0.79996688764106794</v>
      </c>
      <c r="I33" s="33">
        <f t="shared" si="17"/>
        <v>1.0000000000000002</v>
      </c>
    </row>
    <row r="34" spans="1:9" x14ac:dyDescent="0.25">
      <c r="A34" s="39"/>
      <c r="B34" s="149"/>
      <c r="C34" s="153" t="s">
        <v>91</v>
      </c>
      <c r="D34" s="154"/>
      <c r="E34" s="36">
        <f>E29</f>
        <v>91976.450074864333</v>
      </c>
      <c r="F34" s="36">
        <f t="shared" si="17"/>
        <v>183968.14714849356</v>
      </c>
      <c r="G34" s="36">
        <f t="shared" si="17"/>
        <v>275927.82106174133</v>
      </c>
      <c r="H34" s="36">
        <f t="shared" si="17"/>
        <v>367900.45990003867</v>
      </c>
      <c r="I34" s="36">
        <f t="shared" si="17"/>
        <v>459894.6101192999</v>
      </c>
    </row>
    <row r="35" spans="1:9" x14ac:dyDescent="0.2">
      <c r="A35" s="39"/>
      <c r="B35" s="149"/>
      <c r="C35" s="151" t="s">
        <v>92</v>
      </c>
      <c r="D35" s="152"/>
      <c r="E35" s="38"/>
      <c r="F35" s="38"/>
      <c r="G35" s="38"/>
      <c r="H35" s="34"/>
      <c r="I35" s="34"/>
    </row>
    <row r="36" spans="1:9" x14ac:dyDescent="0.25">
      <c r="A36" s="39"/>
      <c r="B36" s="149"/>
      <c r="C36" s="153" t="s">
        <v>93</v>
      </c>
      <c r="D36" s="154"/>
      <c r="E36" s="40" t="s">
        <v>94</v>
      </c>
      <c r="F36" s="40" t="s">
        <v>94</v>
      </c>
      <c r="G36" s="40" t="s">
        <v>94</v>
      </c>
      <c r="H36" s="40" t="s">
        <v>94</v>
      </c>
      <c r="I36" s="40" t="s">
        <v>94</v>
      </c>
    </row>
    <row r="37" spans="1:9" x14ac:dyDescent="0.25">
      <c r="A37" s="39"/>
      <c r="B37" s="150"/>
      <c r="C37" s="155" t="s">
        <v>95</v>
      </c>
      <c r="D37" s="156"/>
      <c r="E37" s="41">
        <f>E32</f>
        <v>91976.450074864333</v>
      </c>
      <c r="F37" s="41">
        <f>E37+F32</f>
        <v>183968.14714849356</v>
      </c>
      <c r="G37" s="41">
        <f>F37+G32</f>
        <v>275927.82106174133</v>
      </c>
      <c r="H37" s="41">
        <f>G37+H32</f>
        <v>367900.45990003867</v>
      </c>
      <c r="I37" s="41">
        <f>H37+I32</f>
        <v>459894.6101192999</v>
      </c>
    </row>
    <row r="41" spans="1:9" x14ac:dyDescent="0.25">
      <c r="B41" s="42"/>
      <c r="C41" s="42"/>
    </row>
  </sheetData>
  <mergeCells count="59">
    <mergeCell ref="A1:I1"/>
    <mergeCell ref="A2:I2"/>
    <mergeCell ref="A3:I3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B28:B32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A24:A25"/>
    <mergeCell ref="B24:B25"/>
    <mergeCell ref="C24:C25"/>
    <mergeCell ref="D24:D25"/>
    <mergeCell ref="A26:A27"/>
    <mergeCell ref="B26:B27"/>
    <mergeCell ref="C26:C27"/>
    <mergeCell ref="D26:D27"/>
  </mergeCells>
  <pageMargins left="0.511811024" right="0.511811024" top="0.78740157499999996" bottom="0.78740157499999996" header="0.31496062000000002" footer="0.31496062000000002"/>
  <pageSetup paperSize="9" scale="81" orientation="landscape" horizontalDpi="0" verticalDpi="0" r:id="rId1"/>
  <headerFooter>
    <oddFooter>&amp;C&amp;K01+048Tavares, 19 de outubro de 2021.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Layout" topLeftCell="A23" zoomScaleNormal="100" zoomScaleSheetLayoutView="100" workbookViewId="0">
      <selection activeCell="E39" sqref="E39"/>
    </sheetView>
  </sheetViews>
  <sheetFormatPr defaultRowHeight="12.75" x14ac:dyDescent="0.25"/>
  <cols>
    <col min="1" max="1" width="39.28515625" style="44" customWidth="1"/>
    <col min="2" max="2" width="13.140625" style="44" customWidth="1"/>
    <col min="3" max="3" width="33.42578125" style="44" customWidth="1"/>
    <col min="4" max="5" width="9.28515625" style="44" customWidth="1"/>
    <col min="6" max="16384" width="9.140625" style="44"/>
  </cols>
  <sheetData>
    <row r="1" spans="1:9" ht="15" x14ac:dyDescent="0.25">
      <c r="A1" s="162" t="s">
        <v>97</v>
      </c>
      <c r="B1" s="162"/>
      <c r="C1" s="162"/>
      <c r="D1" s="162"/>
      <c r="E1" s="162"/>
      <c r="F1" s="43"/>
      <c r="G1" s="43"/>
      <c r="H1" s="43"/>
      <c r="I1" s="43"/>
    </row>
    <row r="2" spans="1:9" ht="15" x14ac:dyDescent="0.25">
      <c r="A2" s="163" t="s">
        <v>98</v>
      </c>
      <c r="B2" s="163"/>
      <c r="C2" s="163"/>
      <c r="D2" s="163"/>
      <c r="E2" s="163"/>
      <c r="F2" s="45"/>
      <c r="G2" s="45"/>
      <c r="H2" s="45"/>
      <c r="I2" s="45"/>
    </row>
    <row r="3" spans="1:9" x14ac:dyDescent="0.25">
      <c r="A3" s="164" t="s">
        <v>202</v>
      </c>
      <c r="B3" s="164"/>
      <c r="C3" s="164"/>
      <c r="D3" s="164"/>
      <c r="E3" s="164"/>
      <c r="F3" s="46"/>
      <c r="G3" s="46"/>
      <c r="H3" s="46"/>
      <c r="I3" s="46"/>
    </row>
    <row r="4" spans="1:9" ht="12.75" customHeight="1" x14ac:dyDescent="0.25">
      <c r="A4" s="47"/>
      <c r="B4" s="47"/>
      <c r="C4" s="47"/>
      <c r="D4" s="47"/>
      <c r="E4" s="47"/>
    </row>
    <row r="5" spans="1:9" ht="12.75" customHeight="1" x14ac:dyDescent="0.25">
      <c r="A5" s="190" t="s">
        <v>99</v>
      </c>
      <c r="B5" s="191"/>
      <c r="C5" s="192"/>
      <c r="D5" s="193">
        <v>0.82010000000000005</v>
      </c>
      <c r="E5" s="194"/>
    </row>
    <row r="6" spans="1:9" ht="12.75" customHeight="1" x14ac:dyDescent="0.25">
      <c r="A6" s="185" t="s">
        <v>100</v>
      </c>
      <c r="B6" s="186"/>
      <c r="C6" s="187"/>
      <c r="D6" s="188">
        <v>0.03</v>
      </c>
      <c r="E6" s="189"/>
    </row>
    <row r="7" spans="1:9" ht="12.75" customHeight="1" x14ac:dyDescent="0.25">
      <c r="A7" s="48"/>
      <c r="B7" s="48"/>
      <c r="C7" s="48"/>
      <c r="D7" s="48"/>
      <c r="E7" s="48"/>
    </row>
    <row r="8" spans="1:9" ht="15.75" x14ac:dyDescent="0.25">
      <c r="A8" s="175" t="s">
        <v>101</v>
      </c>
      <c r="B8" s="176"/>
      <c r="C8" s="176"/>
      <c r="D8" s="176"/>
      <c r="E8" s="177"/>
    </row>
    <row r="9" spans="1:9" x14ac:dyDescent="0.25">
      <c r="A9" s="49"/>
      <c r="B9" s="50"/>
      <c r="C9" s="50"/>
      <c r="D9" s="50"/>
      <c r="E9" s="51"/>
    </row>
    <row r="10" spans="1:9" ht="25.5" x14ac:dyDescent="0.25">
      <c r="A10" s="178" t="s">
        <v>102</v>
      </c>
      <c r="B10" s="178"/>
      <c r="C10" s="178"/>
      <c r="D10" s="52" t="s">
        <v>103</v>
      </c>
      <c r="E10" s="53" t="s">
        <v>104</v>
      </c>
    </row>
    <row r="11" spans="1:9" x14ac:dyDescent="0.25">
      <c r="A11" s="179" t="s">
        <v>105</v>
      </c>
      <c r="B11" s="180"/>
      <c r="C11" s="181"/>
      <c r="D11" s="54" t="s">
        <v>106</v>
      </c>
      <c r="E11" s="55">
        <v>0.04</v>
      </c>
    </row>
    <row r="12" spans="1:9" x14ac:dyDescent="0.25">
      <c r="A12" s="182" t="s">
        <v>107</v>
      </c>
      <c r="B12" s="183"/>
      <c r="C12" s="184"/>
      <c r="D12" s="56" t="s">
        <v>108</v>
      </c>
      <c r="E12" s="57">
        <v>8.5000000000000006E-3</v>
      </c>
    </row>
    <row r="13" spans="1:9" x14ac:dyDescent="0.25">
      <c r="A13" s="182" t="s">
        <v>109</v>
      </c>
      <c r="B13" s="183"/>
      <c r="C13" s="184"/>
      <c r="D13" s="56" t="s">
        <v>110</v>
      </c>
      <c r="E13" s="57">
        <v>9.7000000000000003E-3</v>
      </c>
    </row>
    <row r="14" spans="1:9" x14ac:dyDescent="0.25">
      <c r="A14" s="182" t="s">
        <v>111</v>
      </c>
      <c r="B14" s="183"/>
      <c r="C14" s="184"/>
      <c r="D14" s="56" t="s">
        <v>112</v>
      </c>
      <c r="E14" s="57">
        <v>5.8999999999999999E-3</v>
      </c>
    </row>
    <row r="15" spans="1:9" x14ac:dyDescent="0.25">
      <c r="A15" s="182" t="s">
        <v>113</v>
      </c>
      <c r="B15" s="183"/>
      <c r="C15" s="184"/>
      <c r="D15" s="56" t="s">
        <v>114</v>
      </c>
      <c r="E15" s="57">
        <v>6.1600000000000002E-2</v>
      </c>
    </row>
    <row r="16" spans="1:9" x14ac:dyDescent="0.25">
      <c r="A16" s="182" t="s">
        <v>115</v>
      </c>
      <c r="B16" s="183"/>
      <c r="C16" s="184"/>
      <c r="D16" s="56" t="s">
        <v>116</v>
      </c>
      <c r="E16" s="57">
        <v>3.6499999999999998E-2</v>
      </c>
    </row>
    <row r="17" spans="1:8" ht="12.75" customHeight="1" x14ac:dyDescent="0.25">
      <c r="A17" s="182" t="s">
        <v>117</v>
      </c>
      <c r="B17" s="183"/>
      <c r="C17" s="184"/>
      <c r="D17" s="56" t="s">
        <v>118</v>
      </c>
      <c r="E17" s="58">
        <v>2.46E-2</v>
      </c>
    </row>
    <row r="18" spans="1:8" ht="12.75" customHeight="1" x14ac:dyDescent="0.25">
      <c r="A18" s="182" t="s">
        <v>119</v>
      </c>
      <c r="B18" s="183"/>
      <c r="C18" s="184"/>
      <c r="D18" s="56" t="s">
        <v>120</v>
      </c>
      <c r="E18" s="58">
        <v>0</v>
      </c>
    </row>
    <row r="19" spans="1:8" x14ac:dyDescent="0.25">
      <c r="A19" s="182" t="s">
        <v>121</v>
      </c>
      <c r="B19" s="183"/>
      <c r="C19" s="184"/>
      <c r="D19" s="56" t="s">
        <v>122</v>
      </c>
      <c r="E19" s="59">
        <f>ROUND((((1+E11+E12+E13)*(1+E14)*(1+E15))/(1-E16-E17-E18))-1,4)</f>
        <v>0.20349999999999999</v>
      </c>
      <c r="F19" s="60"/>
      <c r="G19" s="60"/>
      <c r="H19" s="60"/>
    </row>
    <row r="20" spans="1:8" x14ac:dyDescent="0.25">
      <c r="A20" s="174"/>
      <c r="B20" s="174"/>
      <c r="C20" s="174"/>
      <c r="D20" s="174"/>
      <c r="E20" s="174"/>
    </row>
    <row r="21" spans="1:8" x14ac:dyDescent="0.25">
      <c r="A21" s="168" t="s">
        <v>123</v>
      </c>
      <c r="B21" s="168"/>
      <c r="C21" s="168"/>
      <c r="D21" s="168"/>
      <c r="E21" s="168"/>
    </row>
    <row r="22" spans="1:8" x14ac:dyDescent="0.25">
      <c r="A22" s="61" t="s">
        <v>124</v>
      </c>
      <c r="B22" s="169" t="s">
        <v>125</v>
      </c>
      <c r="C22" s="169"/>
      <c r="D22" s="62"/>
      <c r="E22" s="62"/>
    </row>
    <row r="23" spans="1:8" x14ac:dyDescent="0.25">
      <c r="A23" s="61"/>
      <c r="B23" s="169" t="s">
        <v>126</v>
      </c>
      <c r="C23" s="169"/>
      <c r="D23" s="62"/>
      <c r="E23" s="62"/>
    </row>
    <row r="24" spans="1:8" x14ac:dyDescent="0.25">
      <c r="A24" s="61"/>
      <c r="B24" s="63"/>
      <c r="C24" s="63"/>
      <c r="D24" s="62"/>
      <c r="E24" s="62"/>
    </row>
    <row r="25" spans="1:8" ht="38.25" customHeight="1" x14ac:dyDescent="0.25">
      <c r="A25" s="170" t="s">
        <v>127</v>
      </c>
      <c r="B25" s="171"/>
      <c r="C25" s="171"/>
      <c r="D25" s="171"/>
      <c r="E25" s="172"/>
    </row>
    <row r="26" spans="1:8" x14ac:dyDescent="0.25">
      <c r="A26" s="64"/>
      <c r="B26" s="65"/>
      <c r="C26" s="65"/>
      <c r="D26" s="65"/>
      <c r="E26" s="66"/>
    </row>
    <row r="27" spans="1:8" ht="38.25" customHeight="1" x14ac:dyDescent="0.25">
      <c r="A27" s="170" t="s">
        <v>128</v>
      </c>
      <c r="B27" s="171"/>
      <c r="C27" s="171"/>
      <c r="D27" s="171"/>
      <c r="E27" s="172"/>
    </row>
    <row r="28" spans="1:8" x14ac:dyDescent="0.25">
      <c r="A28" s="67"/>
      <c r="B28" s="67"/>
      <c r="C28" s="67"/>
      <c r="D28" s="67"/>
      <c r="E28" s="67"/>
    </row>
    <row r="29" spans="1:8" x14ac:dyDescent="0.25">
      <c r="A29" s="173" t="s">
        <v>129</v>
      </c>
      <c r="B29" s="173"/>
      <c r="C29" s="173"/>
      <c r="D29" s="173"/>
      <c r="E29" s="173"/>
    </row>
    <row r="30" spans="1:8" ht="51" customHeight="1" x14ac:dyDescent="0.25">
      <c r="A30" s="165"/>
      <c r="B30" s="166"/>
      <c r="C30" s="166"/>
      <c r="D30" s="166"/>
      <c r="E30" s="167"/>
    </row>
    <row r="31" spans="1:8" x14ac:dyDescent="0.25">
      <c r="A31" s="61"/>
      <c r="B31" s="61"/>
      <c r="C31" s="61"/>
      <c r="D31" s="61"/>
      <c r="E31" s="61"/>
    </row>
    <row r="34" spans="1:1" x14ac:dyDescent="0.25">
      <c r="A34" s="68"/>
    </row>
    <row r="38" spans="1:1" x14ac:dyDescent="0.25">
      <c r="A38" s="68"/>
    </row>
    <row r="39" spans="1:1" x14ac:dyDescent="0.25">
      <c r="A39" s="68"/>
    </row>
    <row r="40" spans="1:1" x14ac:dyDescent="0.25">
      <c r="A40" s="68"/>
    </row>
  </sheetData>
  <mergeCells count="26">
    <mergeCell ref="A6:C6"/>
    <mergeCell ref="D6:E6"/>
    <mergeCell ref="A1:E1"/>
    <mergeCell ref="A2:E2"/>
    <mergeCell ref="A3:E3"/>
    <mergeCell ref="A5:C5"/>
    <mergeCell ref="D5:E5"/>
    <mergeCell ref="A20:E20"/>
    <mergeCell ref="A8:E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0:E30"/>
    <mergeCell ref="A21:E21"/>
    <mergeCell ref="B22:C22"/>
    <mergeCell ref="B23:C23"/>
    <mergeCell ref="A25:E25"/>
    <mergeCell ref="A27:E27"/>
    <mergeCell ref="A29:E29"/>
  </mergeCells>
  <pageMargins left="0.7" right="0.7" top="0.75" bottom="0.75" header="0.3" footer="0.3"/>
  <pageSetup paperSize="9" scale="84" orientation="portrait" horizontalDpi="0" verticalDpi="0" r:id="rId1"/>
  <headerFooter>
    <oddFooter>&amp;C&amp;K01+049Tavares, 00 de junho de 2021.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" sqref="C2:C15"/>
    </sheetView>
  </sheetViews>
  <sheetFormatPr defaultRowHeight="12.75" x14ac:dyDescent="0.2"/>
  <cols>
    <col min="1" max="1" width="9.140625" style="75"/>
    <col min="2" max="2" width="72.28515625" style="74" bestFit="1" customWidth="1"/>
    <col min="3" max="3" width="9.140625" style="75"/>
    <col min="4" max="4" width="10.5703125" style="74" bestFit="1" customWidth="1"/>
    <col min="5" max="16384" width="9.140625" style="74"/>
  </cols>
  <sheetData>
    <row r="1" spans="1:6" x14ac:dyDescent="0.2">
      <c r="A1" s="85"/>
      <c r="B1" s="84"/>
      <c r="C1" s="85"/>
      <c r="D1" s="85"/>
      <c r="E1" s="85"/>
      <c r="F1" s="86"/>
    </row>
    <row r="2" spans="1:6" x14ac:dyDescent="0.2">
      <c r="A2" s="77"/>
      <c r="B2" s="76"/>
      <c r="C2" s="77"/>
      <c r="D2" s="78"/>
      <c r="E2" s="79"/>
      <c r="F2" s="79"/>
    </row>
    <row r="3" spans="1:6" x14ac:dyDescent="0.2">
      <c r="A3" s="77"/>
      <c r="B3" s="76"/>
      <c r="C3" s="77"/>
      <c r="D3" s="78"/>
      <c r="E3" s="79"/>
      <c r="F3" s="79"/>
    </row>
    <row r="4" spans="1:6" x14ac:dyDescent="0.2">
      <c r="A4" s="77"/>
      <c r="B4" s="76"/>
      <c r="C4" s="77"/>
      <c r="D4" s="78"/>
      <c r="E4" s="79"/>
      <c r="F4" s="79"/>
    </row>
    <row r="5" spans="1:6" x14ac:dyDescent="0.2">
      <c r="A5" s="77"/>
      <c r="B5" s="76"/>
      <c r="C5" s="77"/>
      <c r="D5" s="78"/>
      <c r="E5" s="79"/>
      <c r="F5" s="79"/>
    </row>
    <row r="6" spans="1:6" x14ac:dyDescent="0.2">
      <c r="A6" s="77"/>
      <c r="B6" s="76"/>
      <c r="C6" s="77"/>
      <c r="D6" s="78"/>
      <c r="E6" s="79"/>
      <c r="F6" s="79"/>
    </row>
    <row r="7" spans="1:6" x14ac:dyDescent="0.2">
      <c r="A7" s="77"/>
      <c r="B7" s="76"/>
      <c r="C7" s="77"/>
      <c r="D7" s="78"/>
      <c r="E7" s="79"/>
      <c r="F7" s="79"/>
    </row>
    <row r="8" spans="1:6" x14ac:dyDescent="0.2">
      <c r="A8" s="77"/>
      <c r="B8" s="76"/>
      <c r="C8" s="77"/>
      <c r="D8" s="78"/>
      <c r="E8" s="79"/>
      <c r="F8" s="79"/>
    </row>
    <row r="9" spans="1:6" x14ac:dyDescent="0.2">
      <c r="A9" s="77"/>
      <c r="B9" s="76"/>
      <c r="C9" s="77"/>
      <c r="D9" s="78"/>
      <c r="E9" s="79"/>
      <c r="F9" s="79"/>
    </row>
    <row r="10" spans="1:6" x14ac:dyDescent="0.2">
      <c r="A10" s="77"/>
      <c r="B10" s="76"/>
      <c r="C10" s="77"/>
      <c r="D10" s="78"/>
      <c r="E10" s="79"/>
      <c r="F10" s="79"/>
    </row>
    <row r="11" spans="1:6" x14ac:dyDescent="0.2">
      <c r="A11" s="77"/>
      <c r="B11" s="76"/>
      <c r="C11" s="77"/>
      <c r="D11" s="78"/>
      <c r="E11" s="79"/>
      <c r="F11" s="79"/>
    </row>
    <row r="12" spans="1:6" x14ac:dyDescent="0.2">
      <c r="A12" s="81"/>
      <c r="B12" s="80"/>
      <c r="C12" s="81"/>
      <c r="D12" s="82"/>
      <c r="E12" s="83"/>
      <c r="F12" s="83"/>
    </row>
    <row r="13" spans="1:6" x14ac:dyDescent="0.2">
      <c r="A13" s="77"/>
      <c r="B13" s="76"/>
      <c r="C13" s="77"/>
      <c r="D13" s="78"/>
      <c r="E13" s="79"/>
      <c r="F13" s="79"/>
    </row>
    <row r="14" spans="1:6" x14ac:dyDescent="0.2">
      <c r="A14" s="77"/>
      <c r="B14" s="76"/>
      <c r="C14" s="77"/>
      <c r="D14" s="78"/>
      <c r="E14" s="79"/>
      <c r="F14" s="79"/>
    </row>
    <row r="15" spans="1:6" x14ac:dyDescent="0.2">
      <c r="A15" s="77"/>
      <c r="B15" s="76"/>
      <c r="C15" s="77"/>
      <c r="D15" s="78"/>
      <c r="E15" s="79"/>
      <c r="F15" s="7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Cronograma</vt:lpstr>
      <vt:lpstr>BDI</vt:lpstr>
      <vt:lpstr>Composição</vt:lpstr>
      <vt:lpstr>BDI!Area_de_impressao</vt:lpstr>
      <vt:lpstr>Cronograma!Area_de_impressao</vt:lpstr>
      <vt:lpstr>Orçamento!Area_de_impressao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compras</cp:lastModifiedBy>
  <cp:lastPrinted>2021-10-19T17:00:43Z</cp:lastPrinted>
  <dcterms:created xsi:type="dcterms:W3CDTF">2020-03-09T14:09:07Z</dcterms:created>
  <dcterms:modified xsi:type="dcterms:W3CDTF">2021-10-25T12:54:18Z</dcterms:modified>
</cp:coreProperties>
</file>